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60" yWindow="0" windowWidth="29760" windowHeight="18540" activeTab="0"/>
  </bookViews>
  <sheets>
    <sheet name="CAVOM DEFINITIF V1" sheetId="1" r:id="rId1"/>
  </sheets>
  <definedNames>
    <definedName name="_xlnm.Print_Area" localSheetId="0">'CAVOM DEFINITIF V1'!$BW$2:$CG$80</definedName>
  </definedNames>
  <calcPr fullCalcOnLoad="1"/>
</workbook>
</file>

<file path=xl/sharedStrings.xml><?xml version="1.0" encoding="utf-8"?>
<sst xmlns="http://schemas.openxmlformats.org/spreadsheetml/2006/main" count="421" uniqueCount="345">
  <si>
    <t>Partie de dnnées identiques pour tous les cotisants à la CNAVPL</t>
  </si>
  <si>
    <t>Données spécifiques par métier</t>
  </si>
  <si>
    <t>Plafond SS</t>
  </si>
  <si>
    <t>TAUX COTISATION</t>
  </si>
  <si>
    <t>revenu</t>
  </si>
  <si>
    <t>COTISATION</t>
  </si>
  <si>
    <t>Revenu</t>
  </si>
  <si>
    <t>COTISATION MAXI 1PASS</t>
  </si>
  <si>
    <t>COTISATIONS Plafonnées MAXI créatrice de froits</t>
  </si>
  <si>
    <t>C.A.V.O.M</t>
  </si>
  <si>
    <t>Officier ministériel</t>
  </si>
  <si>
    <t>PLAFOND</t>
  </si>
  <si>
    <t>COTISATION MAXI 1 PASS</t>
  </si>
  <si>
    <t>Nbre Plafond complémentaire</t>
  </si>
  <si>
    <t>Nombre de points ACQUIS</t>
  </si>
  <si>
    <r>
      <t xml:space="preserve"> Pour réaliser une simulation de vos droits et  évaluer l'impact de la réforme en cours, tendant à créer un Régime Universel et à supprimer les regimes existants, renseignez dans les case bleues, ci-dessous, les 2 données indispensables à une simulation.       </t>
    </r>
    <r>
      <rPr>
        <b/>
        <sz val="16"/>
        <color indexed="10"/>
        <rFont val="Arial Rounded MT Bold"/>
        <family val="2"/>
      </rPr>
      <t>Tous droits réservés à la Chambre Nationale de Professions Libérales</t>
    </r>
  </si>
  <si>
    <t>COTISATION MAXI 3PASS</t>
  </si>
  <si>
    <t>BASE DE COTISATION ENTRE 1 et 3 plafonds</t>
  </si>
  <si>
    <t>Plafond complémentaire</t>
  </si>
  <si>
    <t>val achat du point</t>
  </si>
  <si>
    <t>Valeur de service du point</t>
  </si>
  <si>
    <t>1 PLAFOND</t>
  </si>
  <si>
    <t>3 PLAFONDS</t>
  </si>
  <si>
    <t>Calcul plancher cotis 19% PLF</t>
  </si>
  <si>
    <t>PLANCHER COTISATION</t>
  </si>
  <si>
    <t>COTISATION MINI</t>
  </si>
  <si>
    <t>COTISATION MAXI</t>
  </si>
  <si>
    <t>COTISATIONS Plafonnées MAXI créatrice de droits</t>
  </si>
  <si>
    <t>Les réformes successives ont allongé les durées légales  de cotisation. Celles-ci sont calculées en fonction de l'âge du cotisant faisant liquider sa retraite. Elle induit la Durée de carrière dans tous les régimes,exprimée en trimestres, exigée pour obtenir le taux plein.Pour personnaliser le calcul validez votre date de naissance au moyen de la liste déroulante ci-contre. Il sera alors indiqué, la durée de cotisation dans tous les régimes exprimée en trimestres et en années.</t>
  </si>
  <si>
    <r>
      <t>Renseignez au moyen des flmèches ci-contre, votre année de naissance, afin de connaitre le nombre nécessaire de trimestres d'affiliation pour une retraite à taux plein</t>
    </r>
    <r>
      <rPr>
        <b/>
        <i/>
        <sz val="16"/>
        <color indexed="62"/>
        <rFont val="Arial Narrow"/>
        <family val="2"/>
      </rPr>
      <t xml:space="preserve"> (par défaut 168 trimestres).</t>
    </r>
  </si>
  <si>
    <t>POINTS MINI</t>
  </si>
  <si>
    <t>points maxi</t>
  </si>
  <si>
    <t>(*) ( Le système universel tend à supprimer les régimes complémtentaires (Agirc-ARCO pour les salariés, caisses complémentaires des Professions Libérales…) Ainsi la comparaison entre les situations actuelles et les situations envisagées par la réforme doivent nécessairement prendre en  compte les régimes actuels de  base et complémentaire.</t>
  </si>
  <si>
    <t>Taux de cotisation entre 1 &amp; 3 Plafond</t>
  </si>
  <si>
    <t>Taux de cotisation 1er Plafond</t>
  </si>
  <si>
    <t>Taux de cotisation déplafonné NON CREATRICE DE DROITS</t>
  </si>
  <si>
    <t>TAUX DE COTISATION REEL</t>
  </si>
  <si>
    <t xml:space="preserve">(**) Le projet de régime universel prévoit une pension minimum pour les carrières complètes de 85% du SMIC, ainsi toutes les pension inférieures à ce montant sernt réajustées automtiquement à la condition que la carrière ait été complète. </t>
  </si>
  <si>
    <t>Durée de cotisations tous régimes éxigée :</t>
  </si>
  <si>
    <t>COTISATION 1er plafond</t>
  </si>
  <si>
    <t>COTISATION 2eME plafond</t>
  </si>
  <si>
    <t>COTISATION Non créatrice DE DROITS</t>
  </si>
  <si>
    <t>cotisation créatrice de droits</t>
  </si>
  <si>
    <t>cotis totale</t>
  </si>
  <si>
    <t xml:space="preserve">Renseignez la case "revenus" qui permettra, à revenu égal, de compararer les cotisations et prestations à la </t>
  </si>
  <si>
    <t>et au Régime Universel tel que proposé</t>
  </si>
  <si>
    <t>Entrez vos revenus nets servant d'assiette aux cotisations : en renseignant la case ci-contre,</t>
  </si>
  <si>
    <t xml:space="preserve">Pension obtenue pour </t>
  </si>
  <si>
    <t>de cotisation</t>
  </si>
  <si>
    <t xml:space="preserve">  tranche 2 : de zéro jusqu’à </t>
  </si>
  <si>
    <t> € (5 PASS)</t>
  </si>
  <si>
    <t xml:space="preserve">  tranche 2 : de zéro jusqu’à 202 620 € (5 PASS)</t>
  </si>
  <si>
    <t>Cotisation maxi T1</t>
  </si>
  <si>
    <t>Données générales</t>
  </si>
  <si>
    <t>5 Plafonds</t>
  </si>
  <si>
    <t>3,5 PLAFONDS</t>
  </si>
  <si>
    <t>REVENU</t>
  </si>
  <si>
    <t>Durée de carrière exigée pour bénéficier d'une pension à taux plein, exprimée en années (en années pleines et trimestres) en fonction de votre date de naissance.</t>
  </si>
  <si>
    <t>Plafond de votre retaite de base actuelle: 5 Plafonds de la sécurité sociale ( PASS) soit</t>
  </si>
  <si>
    <t>multiplié par 5  :</t>
  </si>
  <si>
    <t>€uros</t>
  </si>
  <si>
    <t xml:space="preserve"> COTISATIONS RÉGIME DE BASE</t>
  </si>
  <si>
    <t xml:space="preserve">POINTS </t>
  </si>
  <si>
    <t>Plafond de cotisation au régime Universel tel que proposé 3 Plafonds de la sécurité sociale (</t>
  </si>
  <si>
    <t>P.A.S.S. =</t>
  </si>
  <si>
    <t>Valeur du plafond de la Sécurité Sociale  en revenu annuel</t>
  </si>
  <si>
    <t>COTISATION  TRANCHE 1</t>
  </si>
  <si>
    <r>
      <t xml:space="preserve">tranche 1 : jusqu’à 41 136 € (1 PASS) </t>
    </r>
    <r>
      <rPr>
        <vertAlign val="superscript"/>
        <sz val="12"/>
        <color indexed="8"/>
        <rFont val="Arial"/>
        <family val="2"/>
      </rPr>
      <t>(3)</t>
    </r>
  </si>
  <si>
    <t>8,23 %</t>
  </si>
  <si>
    <r>
      <t xml:space="preserve">525 points pour </t>
    </r>
    <r>
      <rPr>
        <b/>
        <sz val="11"/>
        <color indexed="9"/>
        <rFont val="Arial Black"/>
        <family val="2"/>
      </rPr>
      <t>40 524 €</t>
    </r>
    <r>
      <rPr>
        <sz val="11"/>
        <color indexed="9"/>
        <rFont val="Arial Black"/>
        <family val="2"/>
      </rPr>
      <t xml:space="preserve"> de revenus</t>
    </r>
  </si>
  <si>
    <t>Valeur de 1 plafond de la Sécurité Sociale</t>
  </si>
  <si>
    <t>Valeur de 3 plafonds de la Sécurité Sociale (plafond du second niveau de cotisation au système universel)</t>
  </si>
  <si>
    <t>COTISATION  TRANCHE 2</t>
  </si>
  <si>
    <r>
      <t xml:space="preserve">+ 1 point par tranche de revenu de </t>
    </r>
    <r>
      <rPr>
        <b/>
        <sz val="14"/>
        <color indexed="8"/>
        <rFont val="Arial Black"/>
        <family val="2"/>
      </rPr>
      <t xml:space="preserve">8 104,80 € </t>
    </r>
    <r>
      <rPr>
        <sz val="14"/>
        <color indexed="8"/>
        <rFont val="Arial Black"/>
        <family val="2"/>
      </rPr>
      <t>= 25 points maximum</t>
    </r>
  </si>
  <si>
    <t>Plafond de la retraite de base de la CNAVPL = 5 P.A.S.S.soit :</t>
  </si>
  <si>
    <t>x</t>
  </si>
  <si>
    <t>=</t>
  </si>
  <si>
    <t>TOTAL cotisation BASE</t>
  </si>
  <si>
    <t>PENSION POUR carrière complete</t>
  </si>
  <si>
    <t>POINTS Première tranche</t>
  </si>
  <si>
    <t>POINTS seconde tranche</t>
  </si>
  <si>
    <t>Nombre  total de points acquis dans l'année:</t>
  </si>
  <si>
    <t>Calcul de la pension pour une année</t>
  </si>
  <si>
    <t>Cotisation tranche 1  jusqu’à  1 PASS</t>
  </si>
  <si>
    <t xml:space="preserve">  Cotisation tranche 2 : de zéro jusqu’à 5 PASS</t>
  </si>
  <si>
    <t xml:space="preserve">Données concernant la </t>
  </si>
  <si>
    <t>La pension du régime de retraite complémentaire est calculée ainsi :</t>
  </si>
  <si>
    <t xml:space="preserve"> Retraite de Base (Cotisation)</t>
  </si>
  <si>
    <t>TRIMESTRES</t>
  </si>
  <si>
    <t xml:space="preserve">Durée de cotisations tous régimes éxigée </t>
  </si>
  <si>
    <t>soit :</t>
  </si>
  <si>
    <t>Cotisation Tranche 1</t>
  </si>
  <si>
    <t>du Premier €uro de revenu jusqu'à 1 PASS : 8,23% soit</t>
  </si>
  <si>
    <t>cotisation au régime prévoyance</t>
  </si>
  <si>
    <t>Cotisation Tranche 2  à 1,87%, du premier €uros jusqu' au revenu net dans la limite de 5 pass :</t>
  </si>
  <si>
    <t>Cotisation tranche 2 : 1,87%, depuis le premier €uros jusqu' au revenu net (</t>
  </si>
  <si>
    <t>euros)</t>
  </si>
  <si>
    <t>Données concernant le projet de Régime Universel</t>
  </si>
  <si>
    <t>CALCULS SUR LA DUREE DE COTISATION</t>
  </si>
  <si>
    <t>Vous cotisez dans l’une des 4 classes correspondant à votre revenu professionnel de l’année N-1, ou vous pouvez opter pour la classe immédiatement supérieure et ainsi être mieux couvert.</t>
  </si>
  <si>
    <t>Taux de cotisation plafonnée entre 0 et 1 plafond ( 40.524€)</t>
  </si>
  <si>
    <t>Cotisation à la  retraite de  base :</t>
  </si>
  <si>
    <t>CLASSES</t>
  </si>
  <si>
    <t>REVENUS PROFESSIONNELS NETS NON SALARIES 2018</t>
  </si>
  <si>
    <t>MONTANT DE LA COTISATION 2019</t>
  </si>
  <si>
    <t>Taux de cotisation déplafonnée</t>
  </si>
  <si>
    <t>42 ans</t>
  </si>
  <si>
    <t>Par défaut 168 Trimestres</t>
  </si>
  <si>
    <t>jusqu’à : 16 190 €</t>
  </si>
  <si>
    <t>Taux de cotisation plafonnée (entre 1 et 3 plafonds 121.572 €)</t>
  </si>
  <si>
    <t>40 ans</t>
  </si>
  <si>
    <t>1948 ou avant : 160 trimestres (40 ans)</t>
  </si>
  <si>
    <t>Année de naissance: 1948 ou avant</t>
  </si>
  <si>
    <t>160 trimestres (40 ans)</t>
  </si>
  <si>
    <r>
      <t>Retraite Complémentaire</t>
    </r>
    <r>
      <rPr>
        <b/>
        <i/>
        <sz val="14"/>
        <color indexed="57"/>
        <rFont val="Arial Rounded MT Bold"/>
        <family val="2"/>
      </rPr>
      <t xml:space="preserve"> (*)</t>
    </r>
  </si>
  <si>
    <t>Zone de calcul retraite complémentaire</t>
  </si>
  <si>
    <t>A</t>
  </si>
  <si>
    <t>E</t>
  </si>
  <si>
    <t>G</t>
  </si>
  <si>
    <t>jusqu’à : 44 790 €</t>
  </si>
  <si>
    <t>€uros ).</t>
  </si>
  <si>
    <t>Valeur annoncée du point</t>
  </si>
  <si>
    <t>40 ans et un trimestre</t>
  </si>
  <si>
    <t>1949 : 161 trimestres (40 ans et un trimestre)</t>
  </si>
  <si>
    <t>Année de naissance : 1949</t>
  </si>
  <si>
    <t>161 trimestres (40 ans et un trimestre)</t>
  </si>
  <si>
    <t xml:space="preserve">Le revenu net génère une cotisation de </t>
  </si>
  <si>
    <t xml:space="preserve">de la grille de la </t>
  </si>
  <si>
    <t>CLASSE</t>
  </si>
  <si>
    <t xml:space="preserve">Points </t>
  </si>
  <si>
    <t>B</t>
  </si>
  <si>
    <t>F</t>
  </si>
  <si>
    <t>H</t>
  </si>
  <si>
    <t>O,5708</t>
  </si>
  <si>
    <t>Nombre de points acquis à la Cavec  x  Valeur annuelle du point du régime de base, fixée à 0,5708 € au 1er janvier 2020 = montant annuel de la retraite de base</t>
  </si>
  <si>
    <t>jusqu’à : 79 040 €</t>
  </si>
  <si>
    <t>1953-1954</t>
  </si>
  <si>
    <t>40 ans et deux trimestres</t>
  </si>
  <si>
    <t>1950  : 162 trimestres (40 ans et deux trimestres)</t>
  </si>
  <si>
    <t>Année de naissance : 1950</t>
  </si>
  <si>
    <t>162 trimestres (40 ans et deux trimestres)</t>
  </si>
  <si>
    <t>C</t>
  </si>
  <si>
    <t>au-delà de : 79 040 €</t>
  </si>
  <si>
    <t>Cotisation  retraite complémentaire</t>
  </si>
  <si>
    <t>1955-1956-1957</t>
  </si>
  <si>
    <t>40 ans et trois trimestres</t>
  </si>
  <si>
    <t>1951 : 163 trimestres (40 ans et trois trimestres)</t>
  </si>
  <si>
    <t>Année de naissance : 1951</t>
  </si>
  <si>
    <t>163 trimestres (40 ans et trois trimestres)</t>
  </si>
  <si>
    <t>D</t>
  </si>
  <si>
    <t>Vous pouvez opter uniquement pour la classe immédiatement supérieure à celle qui correspond à votre tranche de revenus professionnels.</t>
  </si>
  <si>
    <t>COTIS RU</t>
  </si>
  <si>
    <t>COTIS TOTALE</t>
  </si>
  <si>
    <t>1958 1959-1960</t>
  </si>
  <si>
    <t>41 ans</t>
  </si>
  <si>
    <t>1952 : 164 trimestres (41 ans)</t>
  </si>
  <si>
    <t>Année de naissance : 1952</t>
  </si>
  <si>
    <t>164 trimestres (41 ans)</t>
  </si>
  <si>
    <t>Cotisation totale annuelle à la</t>
  </si>
  <si>
    <t>(base et complémentaire) :</t>
  </si>
  <si>
    <t xml:space="preserve">1961-1962-1963 </t>
  </si>
  <si>
    <t>41 ans et un trimestre</t>
  </si>
  <si>
    <t>1953-1954 : 165 trimestres (41 ans et un trimestre)</t>
  </si>
  <si>
    <t>Année de naissance : 1953 ou 1954</t>
  </si>
  <si>
    <t>165 trimestres (41 ans et un trimestre)</t>
  </si>
  <si>
    <t>La cotisation est obligatoirement due jusqu’au 31 décembre de l’année du 70e anniversaire. Si vous êtes nouvel affilié, vous pouvez cotiser dans la classe de votre choix lors de votre première et deuxième année civile d’activité. À défaut, la cotisation est appelée en classe 1.</t>
  </si>
  <si>
    <t>PRESTATION RU</t>
  </si>
  <si>
    <t>PRESTATION</t>
  </si>
  <si>
    <t>1964-1965-1966</t>
  </si>
  <si>
    <t>41 ans et deux trimestres</t>
  </si>
  <si>
    <t>1955-1956-1957 : 166 trimestres (41 ans et deux trimestres)</t>
  </si>
  <si>
    <t>Année de naissance : 1955 - 1956 ou 1957</t>
  </si>
  <si>
    <t>166 trimestres (41 ans et deux trimestres)</t>
  </si>
  <si>
    <t xml:space="preserve">Prestations pour </t>
  </si>
  <si>
    <t>de cotisations</t>
  </si>
  <si>
    <t>EQUATIONS SUR LE MONTANT DE LA COTISATION</t>
  </si>
  <si>
    <t>1967-1968-1969</t>
  </si>
  <si>
    <t>Valeur du point CAVEC</t>
  </si>
  <si>
    <t>1970-1971-1972</t>
  </si>
  <si>
    <t>41 ans et trois trimestres</t>
  </si>
  <si>
    <t>1958 1956-1960 :  167 trimestres (41 ans et trois trimestres)</t>
  </si>
  <si>
    <t>Année de naissance : 1958 - 1959 ou 1960</t>
  </si>
  <si>
    <t>167 trimestres (41 ans et trois trimestres)</t>
  </si>
  <si>
    <t xml:space="preserve"> Prestations à la retraite de base</t>
  </si>
  <si>
    <t>Prestations à la retraite complémentaire</t>
  </si>
  <si>
    <t>POINTS ATTRIBUES (valeur du point : 1,159 € en 2019)</t>
  </si>
  <si>
    <t>COTISATION FACULTATIVE DE CONJOINT</t>
  </si>
  <si>
    <t>REVENUS PROFESSIONNELS NETS NON SALARIES 2019</t>
  </si>
  <si>
    <t>MONTANT DE LA COTISATION 2020</t>
  </si>
  <si>
    <r>
      <t xml:space="preserve">POINTS ATTRIBUES </t>
    </r>
    <r>
      <rPr>
        <b/>
        <sz val="6"/>
        <color indexed="8"/>
        <rFont val="Arial Nova"/>
        <family val="2"/>
      </rPr>
      <t>(valeur du point : 1,176 € en 2020)</t>
    </r>
  </si>
  <si>
    <t>Augmentation de la cotisation annuelle au préjudice du cotisant</t>
  </si>
  <si>
    <t>A partir de 1973</t>
  </si>
  <si>
    <t>Nombre de points acquis chaque année :</t>
  </si>
  <si>
    <t>Nombre de points acquis chaque année  :</t>
  </si>
  <si>
    <t>EQUATIONS SUR LE MONTANT DE LA PENSION</t>
  </si>
  <si>
    <t>De 0 € à 16190€ </t>
  </si>
  <si>
    <t>Pas d'augmentation ou de diminution de cotisation.</t>
  </si>
  <si>
    <t xml:space="preserve">Diminution de la cotisation au bénéfice du cotisant </t>
  </si>
  <si>
    <t>1961-1962-1963 : 168 trimestres (42 ans)</t>
  </si>
  <si>
    <t>Année de naissance : 1961 - 1962 ou 1963</t>
  </si>
  <si>
    <t>168 trimestres (42 ans)</t>
  </si>
  <si>
    <t>Nombre de points acquis durant la carrière :</t>
  </si>
  <si>
    <t xml:space="preserve">Valeur du point depuis le </t>
  </si>
  <si>
    <t>gain de pension pour l'</t>
  </si>
  <si>
    <t>De 16191€ à 32350€</t>
  </si>
  <si>
    <t>42 ans et un trimestre</t>
  </si>
  <si>
    <t>1964-1965-1966 : 169 trimestres (42 ans et un trimestre)</t>
  </si>
  <si>
    <t>Année de naissance : 1964 - 1965 ou 1966</t>
  </si>
  <si>
    <t>169 trimestres (42 ans et un trimestre)</t>
  </si>
  <si>
    <t>De 32351€ à 44790€</t>
  </si>
  <si>
    <t>42 ans et deux trimestres</t>
  </si>
  <si>
    <t>1967-1968-1969 : 170 trimestres (42 ans et deux trimestres)</t>
  </si>
  <si>
    <t>Année de naissance : 1967 - 1968 ou 1969</t>
  </si>
  <si>
    <t>170 trimestres (42 ans et deux trimestres)</t>
  </si>
  <si>
    <t>Perte annuelle de pension au préjudice de l'</t>
  </si>
  <si>
    <t xml:space="preserve"> :</t>
  </si>
  <si>
    <t>De 44791€ à 64560€</t>
  </si>
  <si>
    <t>COTISATION CAVEC</t>
  </si>
  <si>
    <t>COTISATION RU</t>
  </si>
  <si>
    <t>PRESTATION CAVEC</t>
  </si>
  <si>
    <t>42 ans et trois trimestres</t>
  </si>
  <si>
    <t>1970-1971-1972 : 171 trimestres (42 ans et trois trimestres)</t>
  </si>
  <si>
    <t>Année de naissance : 1970 - 1971 ou 1972</t>
  </si>
  <si>
    <t>171 trimestres (42 ans et trois trimestres)</t>
  </si>
  <si>
    <t>De 64561€ à 79040€</t>
  </si>
  <si>
    <t>43 ans</t>
  </si>
  <si>
    <t>A partir de 1973 : 172 trimestres (43 ans).</t>
  </si>
  <si>
    <t>Année de naissance : à partir de 1973</t>
  </si>
  <si>
    <t>172 trimestres (43 ans).</t>
  </si>
  <si>
    <t xml:space="preserve">Pension totale obenue (base + complémentaire) à la  </t>
  </si>
  <si>
    <t xml:space="preserve">pour </t>
  </si>
  <si>
    <t>de cotisations :</t>
  </si>
  <si>
    <t>De 79041€ à 94850€</t>
  </si>
  <si>
    <t xml:space="preserve">Taux de cotisation global </t>
  </si>
  <si>
    <t>Taux de cotisation global au régime universel</t>
  </si>
  <si>
    <t>De 94851 € à 132780€</t>
  </si>
  <si>
    <t>Résultats dans le cadre du projet de Régime Universel pour le même revenu</t>
  </si>
  <si>
    <t>au-delà de : 132780€</t>
  </si>
  <si>
    <t xml:space="preserve">diminution du taux de cotisation de : </t>
  </si>
  <si>
    <t>augmentation du taux de cotisation au Régime Universel de :</t>
  </si>
  <si>
    <t>cotisation plafonnée sur 1 P.A.S.S.</t>
  </si>
  <si>
    <t>X</t>
  </si>
  <si>
    <t>Vous pouvez opter pour la classe immédiatement supérieure à celle qui correspond à votre tranche de revenus libéraux professionnels et ainsi obtenir plus de points. Cette option est reconduite tacitement chaque année. Sur demande, l’affilié peut y renoncer avant le 28 février de chaque année relative à la prise d’effet.</t>
  </si>
  <si>
    <t>Cotisation totale plafonnée créatrice de droits</t>
  </si>
  <si>
    <t>+</t>
  </si>
  <si>
    <t>Pas de cotisation au second plafond (revenu net inférieur au 1er plafond)</t>
  </si>
  <si>
    <t>Pour un euro cotisé</t>
  </si>
  <si>
    <t>Cotisation déplafonnée non créatrice de droits</t>
  </si>
  <si>
    <t xml:space="preserve">  Cotisation totale annuelle :</t>
  </si>
  <si>
    <t xml:space="preserve">Pension obtenue pour un €uro cotisé à la </t>
  </si>
  <si>
    <t>Pension obtenue pour un €uro cotisé au régime universel proposé</t>
  </si>
  <si>
    <t>POINTS ACQUIS  chaque année :</t>
  </si>
  <si>
    <t>:</t>
  </si>
  <si>
    <t>POINTS ACQUIS durant la carrière :</t>
  </si>
  <si>
    <t xml:space="preserve">POUR 1 euro cotisé, la pension au Régime Universel sera inférieure par rapport à celle servie par la </t>
  </si>
  <si>
    <t>Pension annuelle globale telle que prévue au régime universel :</t>
  </si>
  <si>
    <t>.</t>
  </si>
  <si>
    <t xml:space="preserve">POUR 1 euro cotisé, la pension obtenue au régime Universel, serait supérieure à celle obtenue à la </t>
  </si>
  <si>
    <t>de :</t>
  </si>
  <si>
    <t xml:space="preserve">Comparaisons Régime </t>
  </si>
  <si>
    <t>et Régime Universel pour un même revenu de</t>
  </si>
  <si>
    <t>Régime Universel</t>
  </si>
  <si>
    <t>cotisation plafonnée ENTRE 2 ET 3 P.A.S.S.au taux de  10,13% :</t>
  </si>
  <si>
    <r>
      <t xml:space="preserve">COTISATION GLOBALE </t>
    </r>
    <r>
      <rPr>
        <b/>
        <i/>
        <sz val="16"/>
        <color indexed="62"/>
        <rFont val="Arial Nova"/>
        <family val="2"/>
      </rPr>
      <t>(base et complémentaire)</t>
    </r>
  </si>
  <si>
    <t xml:space="preserve">Cotisation au régime Universel </t>
  </si>
  <si>
    <t>Taux de cotisation global</t>
  </si>
  <si>
    <t>multiplié par 3) soit :</t>
  </si>
  <si>
    <t>Pension  annuelle totale</t>
  </si>
  <si>
    <r>
      <t xml:space="preserve">Pension annuelle  </t>
    </r>
    <r>
      <rPr>
        <b/>
        <i/>
        <sz val="12"/>
        <color indexed="10"/>
        <rFont val="Arial Black"/>
        <family val="2"/>
      </rPr>
      <t>(**)</t>
    </r>
  </si>
  <si>
    <t>Pension obtenue pour un €uro cotisé</t>
  </si>
  <si>
    <t>Depuis le 1er janvier 2019, la valeur du point est de :</t>
  </si>
  <si>
    <t>ZONE DE CALCUL COMPARATIFS</t>
  </si>
  <si>
    <t>Taux de remplacement</t>
  </si>
  <si>
    <t>Pension obtenue après 42 années de cotisation :</t>
  </si>
  <si>
    <t>Diminution de la cotisation au bénéfice de l'</t>
  </si>
  <si>
    <t>Augmentation de la cotisation annuelle au préjudice de l'</t>
  </si>
  <si>
    <t>Diminution du taux de cotisation de</t>
  </si>
  <si>
    <t>Augmentation du taux de cotisation au Régime Universel de</t>
  </si>
  <si>
    <t>Part des cotisations à la retraite de base C.N.B.F.  réservée à la solidarité Nationale :</t>
  </si>
  <si>
    <t>Par tranche de 1.000  euros cotisés au Régime Universel, la perte de pension sera de :</t>
  </si>
  <si>
    <t>Par tranche de 1.000  euros cotisés au Régime Universel, le gain de pension sera de :</t>
  </si>
  <si>
    <t>Pour 1 euro cotisé la pension au Régime Universel est inférieure de</t>
  </si>
  <si>
    <t>Pour 1 euro cotisé, la pension obtenue serait supérieur de :</t>
  </si>
  <si>
    <t>Le taux de remplacement par rapport au revenu d'activité baissera de  :</t>
  </si>
  <si>
    <t>compensation démographique cnavpl</t>
  </si>
  <si>
    <t>nombre de cotisants</t>
  </si>
  <si>
    <t>PAR COTISANT</t>
  </si>
  <si>
    <r>
      <t xml:space="preserve">Part des cotisations de base réservée à la solidarité Nationale, payée par la CNAVPL </t>
    </r>
    <r>
      <rPr>
        <b/>
        <i/>
        <sz val="17"/>
        <color indexed="62"/>
        <rFont val="Arial Nova"/>
        <family val="2"/>
      </rPr>
      <t>(moyenne annuelle par cotisant)</t>
    </r>
    <r>
      <rPr>
        <b/>
        <sz val="17"/>
        <color indexed="62"/>
        <rFont val="Arial Nova"/>
        <family val="2"/>
      </rPr>
      <t xml:space="preserve"> :</t>
    </r>
  </si>
  <si>
    <t>SECTEUR</t>
  </si>
  <si>
    <t>COMPLEMENTAIRE ET ASV</t>
  </si>
  <si>
    <t>RÉGIME COMPLÉMENTAIRE</t>
  </si>
  <si>
    <t>Cotisation maximale : 13 900 €.</t>
  </si>
  <si>
    <t>Revenus nets d'activité indépendante 2017 dans la limite de 141 834 € (3,5 PASS)</t>
  </si>
  <si>
    <r>
      <t xml:space="preserve">Pour 2019 : 1 point par tranche de revenu de </t>
    </r>
    <r>
      <rPr>
        <b/>
        <sz val="12"/>
        <color indexed="8"/>
        <rFont val="Calibri"/>
        <family val="2"/>
      </rPr>
      <t>14 183 €</t>
    </r>
    <r>
      <rPr>
        <sz val="12"/>
        <color theme="1"/>
        <rFont val="Arial"/>
        <family val="2"/>
      </rPr>
      <t>, 10 points maximum</t>
    </r>
  </si>
  <si>
    <t>1 POINT</t>
  </si>
  <si>
    <t>10 POINTS MAXI</t>
  </si>
  <si>
    <t>cotisation :</t>
  </si>
  <si>
    <t>Points obtenus</t>
  </si>
  <si>
    <t>RÉGIME ASV</t>
  </si>
  <si>
    <t xml:space="preserve">COTISATIONS </t>
  </si>
  <si>
    <t>Calcul des points ASV ( forfaitaire 27)</t>
  </si>
  <si>
    <t>Part forfaitaire :</t>
  </si>
  <si>
    <t>Part ajustement :</t>
  </si>
  <si>
    <t>cotisation maxi  ASV</t>
  </si>
  <si>
    <t>Pour 2019 : 27 points + 1 point par tranche de 7 828,70 € de revenus, 9 points maximum</t>
  </si>
  <si>
    <t>SECTEUR 1</t>
  </si>
  <si>
    <t>Part de revenu pour acquerir des points supplémentaires</t>
  </si>
  <si>
    <t>- secteur 2</t>
  </si>
  <si>
    <t>cotis maxi ASV Sect 1</t>
  </si>
  <si>
    <t>PLAFOND revenus supplémentaires</t>
  </si>
  <si>
    <t>POINTS forfaitaires</t>
  </si>
  <si>
    <t>Valeur du point ASV</t>
  </si>
  <si>
    <t>POINTS ajustement</t>
  </si>
  <si>
    <t>cotis maxi ASV Sect 2</t>
  </si>
  <si>
    <t>Calcul de la pension pour  1 Année</t>
  </si>
  <si>
    <t>Synthèse des comparaisons entre régime C.A.V.E.C et le Régime Universel pour un même revenu de</t>
  </si>
  <si>
    <t xml:space="preserve">Cotisation totale </t>
  </si>
  <si>
    <t>POINTS total acquis</t>
  </si>
  <si>
    <t>zone de calcul, ne pas modifier</t>
  </si>
  <si>
    <t>PENSION u regime universel calcul</t>
  </si>
  <si>
    <t>données de controle</t>
  </si>
  <si>
    <t>de 1 € à 41.674 €</t>
  </si>
  <si>
    <t>41.675 à 83.348 €</t>
  </si>
  <si>
    <t>83.349 à 125.022 €</t>
  </si>
  <si>
    <t>125.023 à 166.696 €</t>
  </si>
  <si>
    <t>C1</t>
  </si>
  <si>
    <t>C2</t>
  </si>
  <si>
    <t>C3</t>
  </si>
  <si>
    <t>C4</t>
  </si>
  <si>
    <r>
      <t>·</t>
    </r>
    <r>
      <rPr>
        <sz val="7"/>
        <color indexed="63"/>
        <rFont val="Times New Roman"/>
        <family val="1"/>
      </rPr>
      <t xml:space="preserve">      </t>
    </r>
    <r>
      <rPr>
        <b/>
        <sz val="15.5"/>
        <color indexed="63"/>
        <rFont val="Open_Sans"/>
        <family val="0"/>
      </rPr>
      <t>Né à partir de 1973 : 172 trimestres</t>
    </r>
  </si>
  <si>
    <r>
      <t>·</t>
    </r>
    <r>
      <rPr>
        <sz val="7"/>
        <color indexed="63"/>
        <rFont val="Times New Roman"/>
        <family val="1"/>
      </rPr>
      <t xml:space="preserve">      </t>
    </r>
    <r>
      <rPr>
        <b/>
        <sz val="15.5"/>
        <color indexed="63"/>
        <rFont val="Open_Sans"/>
        <family val="0"/>
      </rPr>
      <t>Né à partir de 1970 : 171 trimestres</t>
    </r>
  </si>
  <si>
    <r>
      <t>·</t>
    </r>
    <r>
      <rPr>
        <sz val="7"/>
        <color indexed="63"/>
        <rFont val="Times New Roman"/>
        <family val="1"/>
      </rPr>
      <t xml:space="preserve">      </t>
    </r>
    <r>
      <rPr>
        <b/>
        <sz val="15.5"/>
        <color indexed="63"/>
        <rFont val="Open_Sans"/>
        <family val="0"/>
      </rPr>
      <t>Né à partir de 1967 : 170 trimestres</t>
    </r>
  </si>
  <si>
    <r>
      <t>·</t>
    </r>
    <r>
      <rPr>
        <sz val="7"/>
        <color indexed="63"/>
        <rFont val="Times New Roman"/>
        <family val="1"/>
      </rPr>
      <t xml:space="preserve">      </t>
    </r>
    <r>
      <rPr>
        <b/>
        <sz val="15.5"/>
        <color indexed="63"/>
        <rFont val="Open_Sans"/>
        <family val="0"/>
      </rPr>
      <t>Né à partir de 1964 : 169 trimestres</t>
    </r>
  </si>
  <si>
    <r>
      <t>·</t>
    </r>
    <r>
      <rPr>
        <sz val="7"/>
        <color indexed="63"/>
        <rFont val="Times New Roman"/>
        <family val="1"/>
      </rPr>
      <t xml:space="preserve">      </t>
    </r>
    <r>
      <rPr>
        <b/>
        <sz val="15.5"/>
        <color indexed="63"/>
        <rFont val="Open_Sans"/>
        <family val="0"/>
      </rPr>
      <t>Né à partir de 1961 : 168 trimestres</t>
    </r>
  </si>
  <si>
    <r>
      <t>·</t>
    </r>
    <r>
      <rPr>
        <sz val="7"/>
        <color indexed="63"/>
        <rFont val="Times New Roman"/>
        <family val="1"/>
      </rPr>
      <t xml:space="preserve">      </t>
    </r>
    <r>
      <rPr>
        <b/>
        <sz val="15.5"/>
        <color indexed="63"/>
        <rFont val="Open_Sans"/>
        <family val="0"/>
      </rPr>
      <t>Né à partir de 1958 : 167 trimestres</t>
    </r>
  </si>
  <si>
    <r>
      <t>·</t>
    </r>
    <r>
      <rPr>
        <sz val="7"/>
        <color indexed="63"/>
        <rFont val="Times New Roman"/>
        <family val="1"/>
      </rPr>
      <t xml:space="preserve">      </t>
    </r>
    <r>
      <rPr>
        <b/>
        <sz val="15.5"/>
        <color indexed="63"/>
        <rFont val="Open_Sans"/>
        <family val="0"/>
      </rPr>
      <t>Né en 1956 : 166 trimestres</t>
    </r>
  </si>
  <si>
    <r>
      <t>·</t>
    </r>
    <r>
      <rPr>
        <sz val="7"/>
        <color indexed="63"/>
        <rFont val="Times New Roman"/>
        <family val="1"/>
      </rPr>
      <t xml:space="preserve">      </t>
    </r>
    <r>
      <rPr>
        <b/>
        <sz val="15.5"/>
        <color indexed="63"/>
        <rFont val="Open_Sans"/>
        <family val="0"/>
      </rPr>
      <t>Né en 1955 : 166 trimestres</t>
    </r>
  </si>
  <si>
    <r>
      <t>·</t>
    </r>
    <r>
      <rPr>
        <sz val="7"/>
        <color indexed="63"/>
        <rFont val="Times New Roman"/>
        <family val="1"/>
      </rPr>
      <t xml:space="preserve">      </t>
    </r>
    <r>
      <rPr>
        <b/>
        <sz val="15.5"/>
        <color indexed="63"/>
        <rFont val="Open_Sans"/>
        <family val="0"/>
      </rPr>
      <t>Né en 1954 : 165 trimestres</t>
    </r>
  </si>
  <si>
    <r>
      <t>·</t>
    </r>
    <r>
      <rPr>
        <sz val="7"/>
        <color indexed="63"/>
        <rFont val="Times New Roman"/>
        <family val="1"/>
      </rPr>
      <t xml:space="preserve">      </t>
    </r>
    <r>
      <rPr>
        <b/>
        <sz val="15.5"/>
        <color indexed="63"/>
        <rFont val="Open_Sans"/>
        <family val="0"/>
      </rPr>
      <t>Né en 1953 : 165 trimestres</t>
    </r>
  </si>
  <si>
    <r>
      <t>·</t>
    </r>
    <r>
      <rPr>
        <sz val="7"/>
        <color indexed="63"/>
        <rFont val="Times New Roman"/>
        <family val="1"/>
      </rPr>
      <t xml:space="preserve">      </t>
    </r>
    <r>
      <rPr>
        <b/>
        <sz val="15.5"/>
        <color indexed="63"/>
        <rFont val="Open_Sans"/>
        <family val="0"/>
      </rPr>
      <t>Né en 1952 : 164 trimestres</t>
    </r>
  </si>
  <si>
    <r>
      <t>·</t>
    </r>
    <r>
      <rPr>
        <sz val="7"/>
        <color indexed="63"/>
        <rFont val="Times New Roman"/>
        <family val="1"/>
      </rPr>
      <t xml:space="preserve">      </t>
    </r>
    <r>
      <rPr>
        <b/>
        <sz val="15.5"/>
        <color indexed="63"/>
        <rFont val="Open_Sans"/>
        <family val="0"/>
      </rPr>
      <t>Né en 1951 : 163 trimestres</t>
    </r>
  </si>
  <si>
    <r>
      <t>·</t>
    </r>
    <r>
      <rPr>
        <sz val="7"/>
        <color indexed="63"/>
        <rFont val="Times New Roman"/>
        <family val="1"/>
      </rPr>
      <t xml:space="preserve">      </t>
    </r>
    <r>
      <rPr>
        <b/>
        <sz val="15.5"/>
        <color indexed="63"/>
        <rFont val="Open_Sans"/>
        <family val="0"/>
      </rPr>
      <t>Né en 1950 : 162 trimestres</t>
    </r>
  </si>
  <si>
    <r>
      <t>·</t>
    </r>
    <r>
      <rPr>
        <sz val="7"/>
        <color indexed="63"/>
        <rFont val="Times New Roman"/>
        <family val="1"/>
      </rPr>
      <t xml:space="preserve">      </t>
    </r>
    <r>
      <rPr>
        <b/>
        <sz val="15.5"/>
        <color indexed="63"/>
        <rFont val="Open_Sans"/>
        <family val="0"/>
      </rPr>
      <t>Né en 1949 : 161 trimestres</t>
    </r>
  </si>
  <si>
    <t>1er Janvier 2020</t>
  </si>
  <si>
    <t>Valeur du point depuis le  1er Janvier 2019</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</si>
</sst>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Red]\-#,##0\ &quot;€&quot;"/>
    <numFmt numFmtId="165" formatCode="_-* #,##0.00\ &quot;€&quot;_-;\-* #,##0.00\ &quot;€&quot;_-;_-* &quot;-&quot;??\ &quot;€&quot;_-;_-@_-"/>
    <numFmt numFmtId="166" formatCode="_(&quot;€&quot;* #,##0.00_);_(&quot;€&quot;* \(#,##0.00\);_(&quot;€&quot;* &quot;-&quot;??_);_(@_)"/>
    <numFmt numFmtId="167" formatCode="#,##0.00\ &quot;€&quot;"/>
    <numFmt numFmtId="168" formatCode="#,##0\ &quot;€&quot;"/>
    <numFmt numFmtId="169" formatCode="_-* #,##0\ &quot;€&quot;_-;\-* #,##0\ &quot;€&quot;_-;_-* &quot;-&quot;??\ &quot;€&quot;_-;_-@_-"/>
    <numFmt numFmtId="170" formatCode="_(* #,##0.00_);_(* \(#,##0.00\);_(* &quot;-&quot;??_);_(@_)"/>
    <numFmt numFmtId="171" formatCode="_(* #,##0_);_(* \(#,##0\);_(* &quot;-&quot;??_);_(@_)"/>
    <numFmt numFmtId="172" formatCode="0.0"/>
    <numFmt numFmtId="173" formatCode="&quot;€&quot;#,##0_);[Red]\(&quot;€&quot;#,##0\)"/>
    <numFmt numFmtId="174" formatCode="_(&quot;€&quot;* #,##0_);_(&quot;€&quot;* \(#,##0\);_(&quot;€&quot;* &quot;-&quot;??_);_(@_)"/>
    <numFmt numFmtId="175" formatCode="_-* #,##0.000\ &quot;€&quot;_-;\-* #,##0.000\ &quot;€&quot;_-;_-* &quot;-&quot;??\ &quot;€&quot;_-;_-@_-"/>
    <numFmt numFmtId="176" formatCode="_-* #,##0.0\ &quot;€&quot;_-;\-* #,##0.0\ &quot;€&quot;_-;_-* &quot;-&quot;???\ &quot;€&quot;_-;_-@_-"/>
    <numFmt numFmtId="177" formatCode="[$-40C]d\ mmmm\ yyyy;@"/>
    <numFmt numFmtId="178" formatCode="_-* #,##0_-;\-* #,##0_-;_-* &quot;-&quot;??_-;_-@_-"/>
    <numFmt numFmtId="179" formatCode="_-* #,##0.0000\ &quot;€&quot;_-;\-* #,##0.0000\ &quot;€&quot;_-;_-* &quot;-&quot;??\ &quot;€&quot;_-;_-@_-"/>
    <numFmt numFmtId="180" formatCode="_-* #,##0.0\ &quot;€&quot;_-;\-* #,##0.0\ &quot;€&quot;_-;_-* &quot;-&quot;??\ &quot;€&quot;_-;_-@_-"/>
    <numFmt numFmtId="181" formatCode="_-* #,##0.0\ &quot;€&quot;_-;\-* #,##0.0\ &quot;€&quot;_-;_-* &quot;-&quot;?\ &quot;€&quot;_-;_-@_-"/>
    <numFmt numFmtId="182" formatCode="0.0%"/>
  </numFmts>
  <fonts count="323">
    <font>
      <sz val="12"/>
      <color theme="1"/>
      <name val="Arial"/>
      <family val="2"/>
    </font>
    <font>
      <sz val="12"/>
      <color indexed="8"/>
      <name val="Calibri"/>
      <family val="2"/>
    </font>
    <font>
      <sz val="12"/>
      <color indexed="8"/>
      <name val="Arial"/>
      <family val="2"/>
    </font>
    <font>
      <b/>
      <sz val="12"/>
      <color indexed="8"/>
      <name val="Arial"/>
      <family val="2"/>
    </font>
    <font>
      <sz val="11"/>
      <color indexed="8"/>
      <name val="Calibri"/>
      <family val="2"/>
    </font>
    <font>
      <sz val="28"/>
      <color indexed="62"/>
      <name val="Arial Black"/>
      <family val="2"/>
    </font>
    <font>
      <sz val="11"/>
      <color indexed="8"/>
      <name val="Arial Nova"/>
      <family val="2"/>
    </font>
    <font>
      <b/>
      <sz val="26"/>
      <color indexed="8"/>
      <name val="Arial Black"/>
      <family val="2"/>
    </font>
    <font>
      <b/>
      <sz val="20"/>
      <color indexed="49"/>
      <name val="Arial Rounded MT Bold"/>
      <family val="2"/>
    </font>
    <font>
      <b/>
      <sz val="16"/>
      <color indexed="8"/>
      <name val="Arial Black"/>
      <family val="2"/>
    </font>
    <font>
      <b/>
      <sz val="24"/>
      <color indexed="49"/>
      <name val="Arial Rounded MT Bold"/>
      <family val="2"/>
    </font>
    <font>
      <b/>
      <sz val="14"/>
      <color indexed="8"/>
      <name val="Arial Black"/>
      <family val="2"/>
    </font>
    <font>
      <b/>
      <sz val="10"/>
      <color indexed="8"/>
      <name val="Arial Black"/>
      <family val="2"/>
    </font>
    <font>
      <b/>
      <sz val="20"/>
      <color indexed="8"/>
      <name val="Arial Black"/>
      <family val="2"/>
    </font>
    <font>
      <b/>
      <sz val="18"/>
      <color indexed="8"/>
      <name val="Arial Black"/>
      <family val="2"/>
    </font>
    <font>
      <sz val="18"/>
      <color indexed="8"/>
      <name val="Arial Black"/>
      <family val="2"/>
    </font>
    <font>
      <sz val="16"/>
      <color indexed="49"/>
      <name val="Arial Rounded MT Bold"/>
      <family val="2"/>
    </font>
    <font>
      <b/>
      <sz val="9"/>
      <color indexed="8"/>
      <name val="Arial Black"/>
      <family val="2"/>
    </font>
    <font>
      <b/>
      <sz val="16"/>
      <color indexed="10"/>
      <name val="Arial Rounded MT Bold"/>
      <family val="2"/>
    </font>
    <font>
      <b/>
      <sz val="16"/>
      <color indexed="8"/>
      <name val="Arial Nova"/>
      <family val="2"/>
    </font>
    <font>
      <b/>
      <sz val="16"/>
      <color indexed="8"/>
      <name val="Calibri"/>
      <family val="2"/>
    </font>
    <font>
      <b/>
      <sz val="18"/>
      <color indexed="8"/>
      <name val="Calibri"/>
      <family val="2"/>
    </font>
    <font>
      <b/>
      <sz val="14"/>
      <color indexed="62"/>
      <name val="Arial Narrow"/>
      <family val="2"/>
    </font>
    <font>
      <b/>
      <sz val="12"/>
      <color indexed="8"/>
      <name val="Arial Black"/>
      <family val="2"/>
    </font>
    <font>
      <b/>
      <sz val="22"/>
      <color indexed="8"/>
      <name val="Arial Black"/>
      <family val="2"/>
    </font>
    <font>
      <b/>
      <sz val="36"/>
      <color indexed="10"/>
      <name val="Arial Black"/>
      <family val="2"/>
    </font>
    <font>
      <b/>
      <sz val="16"/>
      <color indexed="10"/>
      <name val="Arial Narrow"/>
      <family val="2"/>
    </font>
    <font>
      <b/>
      <sz val="14"/>
      <color indexed="10"/>
      <name val="Arial"/>
      <family val="2"/>
    </font>
    <font>
      <b/>
      <sz val="16"/>
      <color indexed="62"/>
      <name val="Arial Narrow"/>
      <family val="2"/>
    </font>
    <font>
      <b/>
      <i/>
      <sz val="16"/>
      <color indexed="62"/>
      <name val="Arial Narrow"/>
      <family val="2"/>
    </font>
    <font>
      <b/>
      <sz val="18"/>
      <color indexed="62"/>
      <name val="Arial Narrow"/>
      <family val="2"/>
    </font>
    <font>
      <b/>
      <i/>
      <sz val="14"/>
      <color indexed="62"/>
      <name val="Arial"/>
      <family val="2"/>
    </font>
    <font>
      <b/>
      <sz val="14"/>
      <color indexed="8"/>
      <name val="Calibri"/>
      <family val="2"/>
    </font>
    <font>
      <b/>
      <sz val="18"/>
      <color indexed="10"/>
      <name val="Arial Black"/>
      <family val="2"/>
    </font>
    <font>
      <sz val="11"/>
      <color indexed="62"/>
      <name val="Calibri"/>
      <family val="2"/>
    </font>
    <font>
      <b/>
      <sz val="12"/>
      <color indexed="8"/>
      <name val="Arial Narrow"/>
      <family val="2"/>
    </font>
    <font>
      <b/>
      <sz val="20"/>
      <color indexed="10"/>
      <name val="Calibri"/>
      <family val="2"/>
    </font>
    <font>
      <b/>
      <sz val="16"/>
      <color indexed="10"/>
      <name val="Arial Black"/>
      <family val="2"/>
    </font>
    <font>
      <sz val="16"/>
      <color indexed="10"/>
      <name val="Arial"/>
      <family val="2"/>
    </font>
    <font>
      <b/>
      <sz val="20"/>
      <color indexed="62"/>
      <name val="Arial Black"/>
      <family val="2"/>
    </font>
    <font>
      <b/>
      <sz val="18"/>
      <color indexed="62"/>
      <name val="Arial Black"/>
      <family val="2"/>
    </font>
    <font>
      <sz val="14"/>
      <color indexed="10"/>
      <name val="Arial Black"/>
      <family val="2"/>
    </font>
    <font>
      <b/>
      <sz val="20"/>
      <color indexed="8"/>
      <name val="Calibri"/>
      <family val="2"/>
    </font>
    <font>
      <b/>
      <sz val="16"/>
      <color indexed="62"/>
      <name val="Arial Black"/>
      <family val="2"/>
    </font>
    <font>
      <b/>
      <sz val="18"/>
      <color indexed="8"/>
      <name val="Arial"/>
      <family val="2"/>
    </font>
    <font>
      <b/>
      <sz val="48"/>
      <color indexed="62"/>
      <name val="Arial Narrow"/>
      <family val="2"/>
    </font>
    <font>
      <b/>
      <sz val="16"/>
      <color indexed="62"/>
      <name val="Arial"/>
      <family val="2"/>
    </font>
    <font>
      <b/>
      <sz val="26"/>
      <color indexed="62"/>
      <name val="Arial"/>
      <family val="2"/>
    </font>
    <font>
      <b/>
      <sz val="16"/>
      <color indexed="62"/>
      <name val="Arial Rounded MT Bold"/>
      <family val="2"/>
    </font>
    <font>
      <b/>
      <sz val="14"/>
      <color indexed="62"/>
      <name val="Arial Black"/>
      <family val="2"/>
    </font>
    <font>
      <b/>
      <sz val="14"/>
      <color indexed="62"/>
      <name val="Arial"/>
      <family val="2"/>
    </font>
    <font>
      <b/>
      <sz val="14"/>
      <color indexed="62"/>
      <name val="Arial Rounded MT Bold"/>
      <family val="2"/>
    </font>
    <font>
      <sz val="16"/>
      <color indexed="62"/>
      <name val="Arial Black"/>
      <family val="2"/>
    </font>
    <font>
      <sz val="18"/>
      <color indexed="62"/>
      <name val="Arial Black"/>
      <family val="2"/>
    </font>
    <font>
      <sz val="11"/>
      <color indexed="10"/>
      <name val="Arial Nova"/>
      <family val="2"/>
    </font>
    <font>
      <sz val="11"/>
      <color indexed="62"/>
      <name val="Arial Black"/>
      <family val="2"/>
    </font>
    <font>
      <b/>
      <sz val="11"/>
      <color indexed="62"/>
      <name val="Arial Nova"/>
      <family val="2"/>
    </font>
    <font>
      <b/>
      <sz val="12"/>
      <color indexed="8"/>
      <name val="Calibri"/>
      <family val="2"/>
    </font>
    <font>
      <sz val="16"/>
      <color indexed="8"/>
      <name val="Arial Black"/>
      <family val="2"/>
    </font>
    <font>
      <vertAlign val="superscript"/>
      <sz val="12"/>
      <color indexed="8"/>
      <name val="Arial"/>
      <family val="2"/>
    </font>
    <font>
      <sz val="14"/>
      <color indexed="9"/>
      <name val="Arial Black"/>
      <family val="2"/>
    </font>
    <font>
      <sz val="11"/>
      <color indexed="9"/>
      <name val="Arial Black"/>
      <family val="2"/>
    </font>
    <font>
      <b/>
      <sz val="11"/>
      <color indexed="9"/>
      <name val="Arial Black"/>
      <family val="2"/>
    </font>
    <font>
      <sz val="14"/>
      <color indexed="8"/>
      <name val="Arial Black"/>
      <family val="2"/>
    </font>
    <font>
      <b/>
      <sz val="11"/>
      <color indexed="8"/>
      <name val="Arial Nova"/>
      <family val="2"/>
    </font>
    <font>
      <b/>
      <sz val="12"/>
      <color indexed="8"/>
      <name val="Arial Nova"/>
      <family val="2"/>
    </font>
    <font>
      <b/>
      <sz val="11"/>
      <color indexed="8"/>
      <name val="Arial Black"/>
      <family val="2"/>
    </font>
    <font>
      <b/>
      <sz val="20"/>
      <color indexed="10"/>
      <name val="Arial Black"/>
      <family val="2"/>
    </font>
    <font>
      <b/>
      <sz val="14"/>
      <color indexed="10"/>
      <name val="Arial Narrow"/>
      <family val="2"/>
    </font>
    <font>
      <b/>
      <sz val="10"/>
      <color indexed="8"/>
      <name val="Calibri"/>
      <family val="2"/>
    </font>
    <font>
      <b/>
      <sz val="18"/>
      <color indexed="62"/>
      <name val="Arial Rounded MT Bold"/>
      <family val="2"/>
    </font>
    <font>
      <b/>
      <sz val="16"/>
      <color indexed="10"/>
      <name val="Arial Nova"/>
      <family val="2"/>
    </font>
    <font>
      <b/>
      <sz val="24"/>
      <color indexed="10"/>
      <name val="Calibri"/>
      <family val="2"/>
    </font>
    <font>
      <b/>
      <sz val="16"/>
      <color indexed="8"/>
      <name val="Arial"/>
      <family val="2"/>
    </font>
    <font>
      <b/>
      <sz val="24"/>
      <color indexed="8"/>
      <name val="Calibri"/>
      <family val="2"/>
    </font>
    <font>
      <b/>
      <sz val="11"/>
      <color indexed="8"/>
      <name val="Calibri"/>
      <family val="2"/>
    </font>
    <font>
      <sz val="11"/>
      <color indexed="62"/>
      <name val="Arial"/>
      <family val="2"/>
    </font>
    <font>
      <sz val="24"/>
      <color indexed="8"/>
      <name val="Arial Black"/>
      <family val="2"/>
    </font>
    <font>
      <sz val="24"/>
      <color indexed="8"/>
      <name val="Calibri"/>
      <family val="2"/>
    </font>
    <font>
      <sz val="14"/>
      <color indexed="8"/>
      <name val="Arial"/>
      <family val="2"/>
    </font>
    <font>
      <b/>
      <sz val="18"/>
      <color indexed="57"/>
      <name val="Arial Rounded MT Bold"/>
      <family val="2"/>
    </font>
    <font>
      <b/>
      <i/>
      <sz val="14"/>
      <color indexed="57"/>
      <name val="Arial Rounded MT Bold"/>
      <family val="2"/>
    </font>
    <font>
      <sz val="18"/>
      <color indexed="8"/>
      <name val="Calibri"/>
      <family val="2"/>
    </font>
    <font>
      <b/>
      <sz val="20"/>
      <color indexed="24"/>
      <name val="Arial Black"/>
      <family val="2"/>
    </font>
    <font>
      <b/>
      <sz val="18"/>
      <color indexed="62"/>
      <name val="Calibri"/>
      <family val="2"/>
    </font>
    <font>
      <b/>
      <sz val="22"/>
      <color indexed="62"/>
      <name val="Arial Black"/>
      <family val="2"/>
    </font>
    <font>
      <b/>
      <sz val="24"/>
      <color indexed="62"/>
      <name val="Arial Black"/>
      <family val="2"/>
    </font>
    <font>
      <sz val="24"/>
      <color indexed="10"/>
      <name val="Arial Black"/>
      <family val="2"/>
    </font>
    <font>
      <b/>
      <sz val="28"/>
      <color indexed="62"/>
      <name val="Calibri"/>
      <family val="2"/>
    </font>
    <font>
      <b/>
      <sz val="24"/>
      <color indexed="57"/>
      <name val="Arial Nova"/>
      <family val="2"/>
    </font>
    <font>
      <b/>
      <sz val="20"/>
      <color indexed="57"/>
      <name val="Arial Nova"/>
      <family val="2"/>
    </font>
    <font>
      <b/>
      <i/>
      <sz val="20"/>
      <color indexed="57"/>
      <name val="Arial Nova"/>
      <family val="2"/>
    </font>
    <font>
      <b/>
      <sz val="14"/>
      <color indexed="10"/>
      <name val="Arial Nova"/>
      <family val="2"/>
    </font>
    <font>
      <b/>
      <sz val="11"/>
      <color indexed="10"/>
      <name val="Arial Black"/>
      <family val="2"/>
    </font>
    <font>
      <b/>
      <sz val="20"/>
      <color indexed="57"/>
      <name val="Arial Black"/>
      <family val="2"/>
    </font>
    <font>
      <b/>
      <sz val="6"/>
      <color indexed="8"/>
      <name val="Arial Nova"/>
      <family val="2"/>
    </font>
    <font>
      <b/>
      <sz val="20"/>
      <color indexed="49"/>
      <name val="Arial Black"/>
      <family val="2"/>
    </font>
    <font>
      <b/>
      <sz val="22"/>
      <color indexed="8"/>
      <name val="Calibri"/>
      <family val="2"/>
    </font>
    <font>
      <b/>
      <sz val="20"/>
      <color indexed="8"/>
      <name val="Arial Narrow"/>
      <family val="2"/>
    </font>
    <font>
      <b/>
      <sz val="18"/>
      <color indexed="8"/>
      <name val="Arial Nova"/>
      <family val="2"/>
    </font>
    <font>
      <u val="single"/>
      <sz val="11"/>
      <color indexed="15"/>
      <name val="Calibri"/>
      <family val="2"/>
    </font>
    <font>
      <b/>
      <sz val="20"/>
      <color indexed="62"/>
      <name val="Arial Nova"/>
      <family val="2"/>
    </font>
    <font>
      <b/>
      <sz val="20"/>
      <color indexed="49"/>
      <name val="Arial Nova"/>
      <family val="2"/>
    </font>
    <font>
      <b/>
      <sz val="22"/>
      <color indexed="57"/>
      <name val="Arial Black"/>
      <family val="2"/>
    </font>
    <font>
      <b/>
      <sz val="16"/>
      <color indexed="62"/>
      <name val="Arial Nova"/>
      <family val="2"/>
    </font>
    <font>
      <b/>
      <sz val="16"/>
      <color indexed="57"/>
      <name val="Arial Black"/>
      <family val="2"/>
    </font>
    <font>
      <b/>
      <sz val="18"/>
      <color indexed="57"/>
      <name val="Arial Black"/>
      <family val="2"/>
    </font>
    <font>
      <b/>
      <sz val="16"/>
      <color indexed="62"/>
      <name val="Calibri"/>
      <family val="2"/>
    </font>
    <font>
      <b/>
      <sz val="18"/>
      <color indexed="10"/>
      <name val="Calibri"/>
      <family val="2"/>
    </font>
    <font>
      <b/>
      <sz val="20"/>
      <color indexed="10"/>
      <name val="Arial Narrow"/>
      <family val="2"/>
    </font>
    <font>
      <b/>
      <sz val="14"/>
      <color indexed="10"/>
      <name val="Arial Black"/>
      <family val="2"/>
    </font>
    <font>
      <b/>
      <sz val="28"/>
      <color indexed="10"/>
      <name val="Arial Black"/>
      <family val="2"/>
    </font>
    <font>
      <b/>
      <sz val="14"/>
      <color indexed="10"/>
      <name val="Calibri"/>
      <family val="2"/>
    </font>
    <font>
      <b/>
      <sz val="12"/>
      <color indexed="10"/>
      <name val="Calibri"/>
      <family val="2"/>
    </font>
    <font>
      <b/>
      <sz val="18"/>
      <color indexed="10"/>
      <name val="Arial Nova"/>
      <family val="2"/>
    </font>
    <font>
      <sz val="14"/>
      <color indexed="8"/>
      <name val="Calibri"/>
      <family val="2"/>
    </font>
    <font>
      <b/>
      <sz val="16"/>
      <name val="Arial Black"/>
      <family val="2"/>
    </font>
    <font>
      <sz val="16"/>
      <color indexed="8"/>
      <name val="Calibri"/>
      <family val="2"/>
    </font>
    <font>
      <b/>
      <i/>
      <sz val="16"/>
      <color indexed="62"/>
      <name val="Arial Nova"/>
      <family val="2"/>
    </font>
    <font>
      <b/>
      <sz val="22"/>
      <color indexed="62"/>
      <name val="Arial Nova"/>
      <family val="2"/>
    </font>
    <font>
      <b/>
      <i/>
      <sz val="12"/>
      <color indexed="10"/>
      <name val="Arial Black"/>
      <family val="2"/>
    </font>
    <font>
      <b/>
      <sz val="18"/>
      <color indexed="62"/>
      <name val="Arial Nova"/>
      <family val="2"/>
    </font>
    <font>
      <b/>
      <sz val="20"/>
      <name val="Arial Black"/>
      <family val="2"/>
    </font>
    <font>
      <b/>
      <sz val="14"/>
      <name val="Arial Black"/>
      <family val="2"/>
    </font>
    <font>
      <b/>
      <sz val="22"/>
      <color indexed="10"/>
      <name val="Arial"/>
      <family val="2"/>
    </font>
    <font>
      <b/>
      <sz val="28"/>
      <name val="Arial Black"/>
      <family val="2"/>
    </font>
    <font>
      <b/>
      <sz val="18"/>
      <name val="Arial Black"/>
      <family val="2"/>
    </font>
    <font>
      <b/>
      <sz val="36"/>
      <color indexed="8"/>
      <name val="Arial Black"/>
      <family val="2"/>
    </font>
    <font>
      <b/>
      <sz val="17"/>
      <color indexed="62"/>
      <name val="Arial Nova"/>
      <family val="2"/>
    </font>
    <font>
      <b/>
      <i/>
      <sz val="17"/>
      <color indexed="62"/>
      <name val="Arial Nova"/>
      <family val="2"/>
    </font>
    <font>
      <b/>
      <sz val="14"/>
      <color indexed="8"/>
      <name val="Arial"/>
      <family val="2"/>
    </font>
    <font>
      <b/>
      <sz val="14"/>
      <color indexed="62"/>
      <name val="Calibri"/>
      <family val="2"/>
    </font>
    <font>
      <b/>
      <sz val="14"/>
      <color indexed="9"/>
      <name val="Arial Black"/>
      <family val="2"/>
    </font>
    <font>
      <b/>
      <sz val="12"/>
      <color indexed="9"/>
      <name val="Arial Black"/>
      <family val="2"/>
    </font>
    <font>
      <sz val="11"/>
      <color indexed="62"/>
      <name val="Symbol"/>
      <family val="1"/>
    </font>
    <font>
      <b/>
      <sz val="12"/>
      <color indexed="62"/>
      <name val="Arial Black"/>
      <family val="2"/>
    </font>
    <font>
      <b/>
      <sz val="11"/>
      <color indexed="62"/>
      <name val="Arial Black"/>
      <family val="2"/>
    </font>
    <font>
      <b/>
      <sz val="12"/>
      <color indexed="10"/>
      <name val="Arial Black"/>
      <family val="2"/>
    </font>
    <font>
      <b/>
      <i/>
      <sz val="16"/>
      <color indexed="8"/>
      <name val="Arial"/>
      <family val="2"/>
    </font>
    <font>
      <b/>
      <sz val="10"/>
      <color indexed="62"/>
      <name val="Calibri"/>
      <family val="2"/>
    </font>
    <font>
      <i/>
      <sz val="14"/>
      <color indexed="8"/>
      <name val="Calibri"/>
      <family val="2"/>
    </font>
    <font>
      <b/>
      <sz val="12"/>
      <color indexed="62"/>
      <name val="Calibri"/>
      <family val="2"/>
    </font>
    <font>
      <sz val="10"/>
      <color indexed="63"/>
      <name val="Symbol"/>
      <family val="1"/>
    </font>
    <font>
      <sz val="7"/>
      <color indexed="63"/>
      <name val="Times New Roman"/>
      <family val="1"/>
    </font>
    <font>
      <b/>
      <sz val="15.5"/>
      <color indexed="63"/>
      <name val="Open_Sans"/>
      <family val="0"/>
    </font>
    <font>
      <b/>
      <sz val="15"/>
      <color indexed="57"/>
      <name val="Arial Black"/>
      <family val="2"/>
    </font>
    <font>
      <b/>
      <sz val="24"/>
      <color indexed="10"/>
      <name val="Arial Black"/>
      <family val="2"/>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sz val="12"/>
      <color indexed="9"/>
      <name val="Calibri"/>
      <family val="2"/>
    </font>
    <font>
      <sz val="16"/>
      <color indexed="62"/>
      <name val="Arial Rounded MT Bold"/>
      <family val="0"/>
    </font>
    <font>
      <b/>
      <i/>
      <sz val="11"/>
      <color indexed="10"/>
      <name val="Arial"/>
      <family val="0"/>
    </font>
    <font>
      <i/>
      <sz val="18"/>
      <color indexed="62"/>
      <name val="Arial Rounded MT Bold"/>
      <family val="0"/>
    </font>
    <font>
      <b/>
      <i/>
      <sz val="12"/>
      <color indexed="10"/>
      <name val="Arial"/>
      <family val="0"/>
    </font>
    <font>
      <b/>
      <i/>
      <sz val="14"/>
      <color indexed="62"/>
      <name val="Arial Black"/>
      <family val="0"/>
    </font>
    <font>
      <b/>
      <i/>
      <sz val="12"/>
      <color indexed="62"/>
      <name val="Arial Black"/>
      <family val="0"/>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sz val="11"/>
      <color theme="1"/>
      <name val="Arial Nova"/>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2"/>
      <color rgb="FF3F3F76"/>
      <name val="Calibri"/>
      <family val="2"/>
    </font>
    <font>
      <sz val="12"/>
      <color rgb="FFFA7D00"/>
      <name val="Calibri"/>
      <family val="2"/>
    </font>
    <font>
      <sz val="11"/>
      <color theme="1"/>
      <name val="Calibri"/>
      <family val="2"/>
    </font>
    <font>
      <sz val="12"/>
      <color rgb="FF9C6500"/>
      <name val="Calibri"/>
      <family val="2"/>
    </font>
    <font>
      <b/>
      <sz val="12"/>
      <color rgb="FF3F3F3F"/>
      <name val="Calibri"/>
      <family val="2"/>
    </font>
    <font>
      <b/>
      <sz val="18"/>
      <color theme="3"/>
      <name val="Calibri Light"/>
      <family val="2"/>
    </font>
    <font>
      <b/>
      <sz val="12"/>
      <color theme="1"/>
      <name val="Calibri"/>
      <family val="2"/>
    </font>
    <font>
      <sz val="12"/>
      <color rgb="FFFF0000"/>
      <name val="Calibri"/>
      <family val="2"/>
    </font>
    <font>
      <b/>
      <sz val="20"/>
      <color theme="8" tint="-0.24997000396251678"/>
      <name val="Arial Rounded MT Bold"/>
      <family val="2"/>
    </font>
    <font>
      <b/>
      <sz val="16"/>
      <color theme="1"/>
      <name val="Arial Black"/>
      <family val="2"/>
    </font>
    <font>
      <b/>
      <sz val="24"/>
      <color theme="8" tint="-0.24997000396251678"/>
      <name val="Arial Rounded MT Bold"/>
      <family val="2"/>
    </font>
    <font>
      <b/>
      <sz val="14"/>
      <color theme="1"/>
      <name val="Arial Black"/>
      <family val="2"/>
    </font>
    <font>
      <b/>
      <sz val="10"/>
      <color theme="1"/>
      <name val="Arial Black"/>
      <family val="2"/>
    </font>
    <font>
      <b/>
      <sz val="20"/>
      <color theme="1"/>
      <name val="Arial Black"/>
      <family val="2"/>
    </font>
    <font>
      <b/>
      <sz val="18"/>
      <color theme="1"/>
      <name val="Arial Black"/>
      <family val="2"/>
    </font>
    <font>
      <sz val="18"/>
      <color theme="1"/>
      <name val="Arial Black"/>
      <family val="2"/>
    </font>
    <font>
      <sz val="16"/>
      <color theme="8" tint="-0.24997000396251678"/>
      <name val="Arial Rounded MT Bold"/>
      <family val="2"/>
    </font>
    <font>
      <b/>
      <sz val="9"/>
      <color theme="1"/>
      <name val="Arial Black"/>
      <family val="2"/>
    </font>
    <font>
      <b/>
      <sz val="16"/>
      <color theme="1"/>
      <name val="Arial Nova"/>
      <family val="2"/>
    </font>
    <font>
      <b/>
      <sz val="16"/>
      <color theme="1"/>
      <name val="Calibri"/>
      <family val="2"/>
    </font>
    <font>
      <b/>
      <sz val="18"/>
      <color theme="1"/>
      <name val="Calibri"/>
      <family val="2"/>
    </font>
    <font>
      <b/>
      <sz val="14"/>
      <color theme="4" tint="-0.24997000396251678"/>
      <name val="Arial Narrow"/>
      <family val="2"/>
    </font>
    <font>
      <b/>
      <sz val="12"/>
      <color theme="1"/>
      <name val="Arial Black"/>
      <family val="2"/>
    </font>
    <font>
      <b/>
      <sz val="22"/>
      <color theme="1"/>
      <name val="Arial Black"/>
      <family val="2"/>
    </font>
    <font>
      <b/>
      <sz val="14"/>
      <color rgb="FFFF0000"/>
      <name val="Arial"/>
      <family val="2"/>
    </font>
    <font>
      <b/>
      <sz val="18"/>
      <color theme="4" tint="-0.24997000396251678"/>
      <name val="Arial Narrow"/>
      <family val="2"/>
    </font>
    <font>
      <b/>
      <i/>
      <sz val="14"/>
      <color theme="4" tint="-0.4999699890613556"/>
      <name val="Arial"/>
      <family val="2"/>
    </font>
    <font>
      <b/>
      <sz val="14"/>
      <color theme="1"/>
      <name val="Calibri"/>
      <family val="2"/>
    </font>
    <font>
      <sz val="11"/>
      <color theme="4" tint="-0.4999699890613556"/>
      <name val="Calibri"/>
      <family val="2"/>
    </font>
    <font>
      <b/>
      <sz val="12"/>
      <color theme="1"/>
      <name val="Arial Narrow"/>
      <family val="2"/>
    </font>
    <font>
      <b/>
      <sz val="20"/>
      <color rgb="FFFF0000"/>
      <name val="Calibri"/>
      <family val="2"/>
    </font>
    <font>
      <b/>
      <sz val="16"/>
      <color rgb="FFFF0000"/>
      <name val="Arial Black"/>
      <family val="2"/>
    </font>
    <font>
      <sz val="16"/>
      <color rgb="FFFF0000"/>
      <name val="Arial"/>
      <family val="2"/>
    </font>
    <font>
      <sz val="14"/>
      <color rgb="FFFF0000"/>
      <name val="Arial Black"/>
      <family val="2"/>
    </font>
    <font>
      <b/>
      <sz val="20"/>
      <color theme="1"/>
      <name val="Calibri"/>
      <family val="2"/>
    </font>
    <font>
      <b/>
      <sz val="16"/>
      <color theme="4" tint="-0.24997000396251678"/>
      <name val="Arial Black"/>
      <family val="2"/>
    </font>
    <font>
      <b/>
      <sz val="18"/>
      <color theme="1"/>
      <name val="Arial"/>
      <family val="2"/>
    </font>
    <font>
      <b/>
      <sz val="16"/>
      <color theme="4" tint="-0.24997000396251678"/>
      <name val="Arial"/>
      <family val="2"/>
    </font>
    <font>
      <b/>
      <sz val="26"/>
      <color theme="4" tint="-0.24997000396251678"/>
      <name val="Arial"/>
      <family val="2"/>
    </font>
    <font>
      <b/>
      <sz val="18"/>
      <color rgb="FFFF0000"/>
      <name val="Arial Black"/>
      <family val="2"/>
    </font>
    <font>
      <b/>
      <sz val="14"/>
      <color theme="4" tint="-0.24997000396251678"/>
      <name val="Arial Rounded MT Bold"/>
      <family val="2"/>
    </font>
    <font>
      <sz val="16"/>
      <color theme="4" tint="-0.24997000396251678"/>
      <name val="Arial Black"/>
      <family val="2"/>
    </font>
    <font>
      <sz val="18"/>
      <color theme="4" tint="-0.24997000396251678"/>
      <name val="Arial Black"/>
      <family val="2"/>
    </font>
    <font>
      <sz val="11"/>
      <color rgb="FFFF0000"/>
      <name val="Arial Nova"/>
      <family val="2"/>
    </font>
    <font>
      <sz val="11"/>
      <color theme="4" tint="-0.24997000396251678"/>
      <name val="Arial Black"/>
      <family val="2"/>
    </font>
    <font>
      <b/>
      <sz val="11"/>
      <color theme="4" tint="-0.24997000396251678"/>
      <name val="Arial Nova"/>
      <family val="2"/>
    </font>
    <font>
      <sz val="16"/>
      <color theme="1"/>
      <name val="Arial Black"/>
      <family val="2"/>
    </font>
    <font>
      <sz val="14"/>
      <color theme="0"/>
      <name val="Arial Black"/>
      <family val="2"/>
    </font>
    <font>
      <sz val="11"/>
      <color theme="0"/>
      <name val="Arial Black"/>
      <family val="2"/>
    </font>
    <font>
      <sz val="14"/>
      <color theme="1"/>
      <name val="Arial Black"/>
      <family val="2"/>
    </font>
    <font>
      <b/>
      <sz val="11"/>
      <color theme="1"/>
      <name val="Arial Nova"/>
      <family val="2"/>
    </font>
    <font>
      <b/>
      <sz val="11"/>
      <color theme="1"/>
      <name val="Arial Black"/>
      <family val="2"/>
    </font>
    <font>
      <b/>
      <sz val="20"/>
      <color rgb="FFFF0000"/>
      <name val="Arial Black"/>
      <family val="2"/>
    </font>
    <font>
      <b/>
      <sz val="14"/>
      <color theme="5" tint="-0.24997000396251678"/>
      <name val="Arial Narrow"/>
      <family val="2"/>
    </font>
    <font>
      <b/>
      <sz val="10"/>
      <color theme="1"/>
      <name val="Calibri"/>
      <family val="2"/>
    </font>
    <font>
      <b/>
      <sz val="16"/>
      <color theme="5" tint="-0.24997000396251678"/>
      <name val="Arial Nova"/>
      <family val="2"/>
    </font>
    <font>
      <b/>
      <sz val="24"/>
      <color rgb="FFFF0000"/>
      <name val="Calibri"/>
      <family val="2"/>
    </font>
    <font>
      <b/>
      <sz val="16"/>
      <color theme="5" tint="-0.24997000396251678"/>
      <name val="Arial Black"/>
      <family val="2"/>
    </font>
    <font>
      <b/>
      <sz val="16"/>
      <color theme="1"/>
      <name val="Arial"/>
      <family val="2"/>
    </font>
    <font>
      <b/>
      <sz val="24"/>
      <color theme="1"/>
      <name val="Calibri"/>
      <family val="2"/>
    </font>
    <font>
      <sz val="11"/>
      <color rgb="FF2B5273"/>
      <name val="Arial"/>
      <family val="2"/>
    </font>
    <font>
      <b/>
      <sz val="14"/>
      <color theme="5" tint="-0.24997000396251678"/>
      <name val="Arial"/>
      <family val="2"/>
    </font>
    <font>
      <sz val="24"/>
      <color theme="1"/>
      <name val="Arial Black"/>
      <family val="2"/>
    </font>
    <font>
      <b/>
      <sz val="11"/>
      <color theme="1"/>
      <name val="Calibri"/>
      <family val="2"/>
    </font>
    <font>
      <sz val="24"/>
      <color theme="1"/>
      <name val="Calibri"/>
      <family val="2"/>
    </font>
    <font>
      <sz val="14"/>
      <color theme="1"/>
      <name val="Arial"/>
      <family val="2"/>
    </font>
    <font>
      <b/>
      <sz val="12"/>
      <color theme="1"/>
      <name val="Arial"/>
      <family val="2"/>
    </font>
    <font>
      <b/>
      <sz val="26"/>
      <color theme="1"/>
      <name val="Arial Black"/>
      <family val="2"/>
    </font>
    <font>
      <sz val="18"/>
      <color theme="1"/>
      <name val="Calibri"/>
      <family val="2"/>
    </font>
    <font>
      <b/>
      <sz val="20"/>
      <color rgb="FF77B6E8"/>
      <name val="Arial Black"/>
      <family val="2"/>
    </font>
    <font>
      <b/>
      <sz val="18"/>
      <color theme="4" tint="-0.24997000396251678"/>
      <name val="Calibri"/>
      <family val="2"/>
    </font>
    <font>
      <b/>
      <sz val="24"/>
      <color theme="4" tint="-0.24997000396251678"/>
      <name val="Arial Black"/>
      <family val="2"/>
    </font>
    <font>
      <sz val="24"/>
      <color rgb="FFFF0000"/>
      <name val="Arial Black"/>
      <family val="2"/>
    </font>
    <font>
      <b/>
      <sz val="28"/>
      <color theme="4" tint="-0.24997000396251678"/>
      <name val="Calibri"/>
      <family val="2"/>
    </font>
    <font>
      <b/>
      <sz val="12"/>
      <color theme="1"/>
      <name val="Arial Nova"/>
      <family val="2"/>
    </font>
    <font>
      <b/>
      <sz val="20"/>
      <color theme="9" tint="-0.24997000396251678"/>
      <name val="Arial Nova"/>
      <family val="2"/>
    </font>
    <font>
      <b/>
      <i/>
      <sz val="20"/>
      <color theme="9" tint="-0.24997000396251678"/>
      <name val="Arial Nova"/>
      <family val="2"/>
    </font>
    <font>
      <b/>
      <sz val="14"/>
      <color theme="5" tint="-0.24997000396251678"/>
      <name val="Arial Nova"/>
      <family val="2"/>
    </font>
    <font>
      <b/>
      <sz val="11"/>
      <color theme="5" tint="-0.24997000396251678"/>
      <name val="Arial Black"/>
      <family val="2"/>
    </font>
    <font>
      <b/>
      <sz val="11"/>
      <color rgb="FFFF0000"/>
      <name val="Arial Black"/>
      <family val="2"/>
    </font>
    <font>
      <b/>
      <sz val="14"/>
      <color theme="4" tint="-0.24997000396251678"/>
      <name val="Arial Black"/>
      <family val="2"/>
    </font>
    <font>
      <b/>
      <sz val="20"/>
      <color theme="4" tint="-0.24997000396251678"/>
      <name val="Arial Black"/>
      <family val="2"/>
    </font>
    <font>
      <b/>
      <sz val="20"/>
      <color theme="8" tint="-0.24997000396251678"/>
      <name val="Arial Black"/>
      <family val="2"/>
    </font>
    <font>
      <b/>
      <sz val="20"/>
      <color theme="9" tint="-0.24997000396251678"/>
      <name val="Arial Black"/>
      <family val="2"/>
    </font>
    <font>
      <b/>
      <sz val="22"/>
      <color theme="1"/>
      <name val="Calibri"/>
      <family val="2"/>
    </font>
    <font>
      <b/>
      <sz val="20"/>
      <color theme="1"/>
      <name val="Arial Narrow"/>
      <family val="2"/>
    </font>
    <font>
      <b/>
      <sz val="18"/>
      <color theme="1"/>
      <name val="Arial Nova"/>
      <family val="2"/>
    </font>
    <font>
      <b/>
      <sz val="20"/>
      <color theme="8" tint="-0.24997000396251678"/>
      <name val="Arial Nova"/>
      <family val="2"/>
    </font>
    <font>
      <b/>
      <sz val="18"/>
      <color theme="4" tint="-0.24997000396251678"/>
      <name val="Arial Black"/>
      <family val="2"/>
    </font>
    <font>
      <b/>
      <sz val="16"/>
      <color theme="4" tint="-0.24997000396251678"/>
      <name val="Arial Nova"/>
      <family val="2"/>
    </font>
    <font>
      <b/>
      <sz val="18"/>
      <color theme="9" tint="-0.4999699890613556"/>
      <name val="Arial Black"/>
      <family val="2"/>
    </font>
    <font>
      <b/>
      <sz val="16"/>
      <color theme="4" tint="-0.24997000396251678"/>
      <name val="Calibri"/>
      <family val="2"/>
    </font>
    <font>
      <b/>
      <sz val="18"/>
      <color theme="5" tint="-0.24997000396251678"/>
      <name val="Calibri"/>
      <family val="2"/>
    </font>
    <font>
      <b/>
      <sz val="18"/>
      <color theme="5" tint="-0.24997000396251678"/>
      <name val="Arial Black"/>
      <family val="2"/>
    </font>
    <font>
      <b/>
      <sz val="14"/>
      <color rgb="FFFF0000"/>
      <name val="Arial Black"/>
      <family val="2"/>
    </font>
    <font>
      <b/>
      <sz val="14"/>
      <color theme="5" tint="-0.24997000396251678"/>
      <name val="Calibri"/>
      <family val="2"/>
    </font>
    <font>
      <b/>
      <sz val="14"/>
      <color theme="5" tint="-0.24997000396251678"/>
      <name val="Arial Black"/>
      <family val="2"/>
    </font>
    <font>
      <b/>
      <sz val="12"/>
      <color theme="5" tint="-0.24997000396251678"/>
      <name val="Calibri"/>
      <family val="2"/>
    </font>
    <font>
      <b/>
      <sz val="18"/>
      <color theme="5" tint="-0.24997000396251678"/>
      <name val="Arial Nova"/>
      <family val="2"/>
    </font>
    <font>
      <sz val="14"/>
      <color theme="1"/>
      <name val="Calibri"/>
      <family val="2"/>
    </font>
    <font>
      <b/>
      <sz val="14"/>
      <color rgb="FFFF0000"/>
      <name val="Calibri"/>
      <family val="2"/>
    </font>
    <font>
      <sz val="16"/>
      <color theme="1"/>
      <name val="Calibri"/>
      <family val="2"/>
    </font>
    <font>
      <b/>
      <sz val="22"/>
      <color rgb="FFFF0000"/>
      <name val="Arial"/>
      <family val="2"/>
    </font>
    <font>
      <b/>
      <sz val="36"/>
      <color theme="1"/>
      <name val="Arial Black"/>
      <family val="2"/>
    </font>
    <font>
      <b/>
      <sz val="14"/>
      <color theme="1"/>
      <name val="Arial"/>
      <family val="2"/>
    </font>
    <font>
      <b/>
      <sz val="16"/>
      <color theme="4" tint="-0.4999699890613556"/>
      <name val="Calibri"/>
      <family val="2"/>
    </font>
    <font>
      <b/>
      <sz val="14"/>
      <color theme="4" tint="-0.24997000396251678"/>
      <name val="Arial"/>
      <family val="2"/>
    </font>
    <font>
      <b/>
      <sz val="14"/>
      <color theme="4" tint="-0.24997000396251678"/>
      <name val="Calibri"/>
      <family val="2"/>
    </font>
    <font>
      <b/>
      <sz val="11"/>
      <color theme="0"/>
      <name val="Arial Black"/>
      <family val="2"/>
    </font>
    <font>
      <b/>
      <sz val="14"/>
      <color theme="0"/>
      <name val="Arial Black"/>
      <family val="2"/>
    </font>
    <font>
      <b/>
      <sz val="12"/>
      <color theme="0"/>
      <name val="Arial Black"/>
      <family val="2"/>
    </font>
    <font>
      <sz val="11"/>
      <color rgb="FF2B5273"/>
      <name val="Symbol"/>
      <family val="1"/>
    </font>
    <font>
      <b/>
      <sz val="12"/>
      <color theme="4" tint="-0.24997000396251678"/>
      <name val="Arial Black"/>
      <family val="2"/>
    </font>
    <font>
      <b/>
      <sz val="11"/>
      <color theme="4" tint="-0.24997000396251678"/>
      <name val="Arial Black"/>
      <family val="2"/>
    </font>
    <font>
      <b/>
      <sz val="12"/>
      <color rgb="FFFF0000"/>
      <name val="Arial Black"/>
      <family val="2"/>
    </font>
    <font>
      <b/>
      <i/>
      <sz val="16"/>
      <color theme="1"/>
      <name val="Arial"/>
      <family val="2"/>
    </font>
    <font>
      <b/>
      <sz val="10"/>
      <color theme="4" tint="-0.4999699890613556"/>
      <name val="Calibri"/>
      <family val="2"/>
    </font>
    <font>
      <i/>
      <sz val="14"/>
      <color theme="1"/>
      <name val="Calibri"/>
      <family val="2"/>
    </font>
    <font>
      <b/>
      <sz val="12"/>
      <color theme="4" tint="-0.24997000396251678"/>
      <name val="Calibri"/>
      <family val="2"/>
    </font>
    <font>
      <sz val="10"/>
      <color rgb="FF333333"/>
      <name val="Symbol"/>
      <family val="1"/>
    </font>
    <font>
      <b/>
      <sz val="22"/>
      <color theme="9" tint="-0.24997000396251678"/>
      <name val="Arial Black"/>
      <family val="2"/>
    </font>
    <font>
      <b/>
      <sz val="18"/>
      <color theme="4" tint="-0.24997000396251678"/>
      <name val="Arial Nova"/>
      <family val="2"/>
    </font>
    <font>
      <b/>
      <sz val="17"/>
      <color theme="4" tint="-0.24997000396251678"/>
      <name val="Arial Nova"/>
      <family val="2"/>
    </font>
    <font>
      <b/>
      <sz val="22"/>
      <color theme="4" tint="-0.24997000396251678"/>
      <name val="Arial Nova"/>
      <family val="2"/>
    </font>
    <font>
      <b/>
      <sz val="20"/>
      <color theme="4" tint="-0.24997000396251678"/>
      <name val="Arial Nova"/>
      <family val="2"/>
    </font>
    <font>
      <b/>
      <sz val="20"/>
      <color theme="5" tint="-0.24997000396251678"/>
      <name val="Arial Black"/>
      <family val="2"/>
    </font>
    <font>
      <b/>
      <sz val="18"/>
      <color theme="4" tint="-0.4999699890613556"/>
      <name val="Arial Black"/>
      <family val="2"/>
    </font>
    <font>
      <b/>
      <sz val="20"/>
      <color theme="5" tint="-0.24997000396251678"/>
      <name val="Arial Narrow"/>
      <family val="2"/>
    </font>
    <font>
      <b/>
      <sz val="28"/>
      <color theme="5" tint="-0.24997000396251678"/>
      <name val="Arial Black"/>
      <family val="2"/>
    </font>
    <font>
      <b/>
      <sz val="16"/>
      <color theme="9" tint="-0.24997000396251678"/>
      <name val="Arial Black"/>
      <family val="2"/>
    </font>
    <font>
      <b/>
      <sz val="15"/>
      <color theme="9" tint="-0.24997000396251678"/>
      <name val="Arial Black"/>
      <family val="2"/>
    </font>
    <font>
      <b/>
      <sz val="16"/>
      <color theme="9" tint="-0.4999699890613556"/>
      <name val="Arial Black"/>
      <family val="2"/>
    </font>
    <font>
      <b/>
      <sz val="24"/>
      <color theme="5" tint="-0.24997000396251678"/>
      <name val="Arial Black"/>
      <family val="2"/>
    </font>
    <font>
      <b/>
      <sz val="22"/>
      <color theme="4" tint="-0.24997000396251678"/>
      <name val="Arial Black"/>
      <family val="2"/>
    </font>
    <font>
      <b/>
      <sz val="24"/>
      <color theme="9" tint="-0.24997000396251678"/>
      <name val="Arial Nova"/>
      <family val="2"/>
    </font>
    <font>
      <b/>
      <sz val="18"/>
      <color theme="9" tint="-0.24997000396251678"/>
      <name val="Arial Rounded MT Bold"/>
      <family val="2"/>
    </font>
    <font>
      <b/>
      <sz val="16"/>
      <color theme="4" tint="-0.24997000396251678"/>
      <name val="Arial Narrow"/>
      <family val="2"/>
    </font>
    <font>
      <b/>
      <sz val="18"/>
      <color theme="4" tint="-0.24997000396251678"/>
      <name val="Arial Rounded MT Bold"/>
      <family val="2"/>
    </font>
    <font>
      <b/>
      <sz val="36"/>
      <color rgb="FFFF0000"/>
      <name val="Arial Black"/>
      <family val="2"/>
    </font>
    <font>
      <b/>
      <sz val="16"/>
      <color rgb="FFFF0000"/>
      <name val="Arial Narrow"/>
      <family val="2"/>
    </font>
    <font>
      <b/>
      <sz val="48"/>
      <color theme="4" tint="-0.24997000396251678"/>
      <name val="Arial Narrow"/>
      <family val="2"/>
    </font>
    <font>
      <b/>
      <sz val="16"/>
      <color theme="4" tint="-0.24997000396251678"/>
      <name val="Arial Rounded MT Bold"/>
      <family val="2"/>
    </font>
    <font>
      <sz val="28"/>
      <color theme="4" tint="-0.4999699890613556"/>
      <name val="Arial Black"/>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
      <patternFill patternType="solid">
        <fgColor theme="0" tint="-0.04997999966144562"/>
        <bgColor indexed="64"/>
      </patternFill>
    </fill>
    <fill>
      <patternFill patternType="solid">
        <fgColor rgb="FFF2F8EE"/>
        <bgColor indexed="64"/>
      </patternFill>
    </fill>
    <fill>
      <patternFill patternType="solid">
        <fgColor rgb="FF00B050"/>
        <bgColor indexed="64"/>
      </patternFill>
    </fill>
    <fill>
      <patternFill patternType="solid">
        <fgColor rgb="FFCCFF99"/>
        <bgColor indexed="64"/>
      </patternFill>
    </fill>
    <fill>
      <patternFill patternType="solid">
        <fgColor rgb="FFFFFF99"/>
        <bgColor indexed="64"/>
      </patternFill>
    </fill>
    <fill>
      <patternFill patternType="solid">
        <fgColor rgb="FFF1F7ED"/>
        <bgColor indexed="64"/>
      </patternFill>
    </fill>
    <fill>
      <patternFill patternType="solid">
        <fgColor rgb="FFFFFF29"/>
        <bgColor indexed="64"/>
      </patternFill>
    </fill>
    <fill>
      <patternFill patternType="solid">
        <fgColor theme="7" tint="0.5999600291252136"/>
        <bgColor indexed="64"/>
      </patternFill>
    </fill>
    <fill>
      <patternFill patternType="solid">
        <fgColor rgb="FF2D72B1"/>
        <bgColor indexed="64"/>
      </patternFill>
    </fill>
    <fill>
      <patternFill patternType="solid">
        <fgColor rgb="FFE1EDF7"/>
        <bgColor indexed="64"/>
      </patternFill>
    </fill>
    <fill>
      <patternFill patternType="solid">
        <fgColor rgb="FFE8FCFE"/>
        <bgColor indexed="64"/>
      </patternFill>
    </fill>
  </fills>
  <borders count="3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theme="4" tint="-0.24993999302387238"/>
      </left>
      <right>
        <color indexed="63"/>
      </right>
      <top style="double">
        <color theme="4" tint="-0.24993999302387238"/>
      </top>
      <bottom>
        <color indexed="63"/>
      </bottom>
    </border>
    <border>
      <left>
        <color indexed="63"/>
      </left>
      <right>
        <color indexed="63"/>
      </right>
      <top style="double">
        <color theme="4" tint="-0.24993999302387238"/>
      </top>
      <bottom>
        <color indexed="63"/>
      </bottom>
    </border>
    <border>
      <left>
        <color indexed="63"/>
      </left>
      <right style="double">
        <color theme="4" tint="-0.24993999302387238"/>
      </right>
      <top style="double">
        <color theme="4" tint="-0.24993999302387238"/>
      </top>
      <bottom>
        <color indexed="63"/>
      </bottom>
    </border>
    <border>
      <left style="thick">
        <color rgb="FFFF0000"/>
      </left>
      <right style="thin">
        <color rgb="FFFF0000"/>
      </right>
      <top style="thick">
        <color rgb="FFFF0000"/>
      </top>
      <bottom style="thin">
        <color rgb="FFFF0000"/>
      </bottom>
    </border>
    <border>
      <left style="thin">
        <color rgb="FFFF0000"/>
      </left>
      <right style="thick">
        <color rgb="FFFF0000"/>
      </right>
      <top style="thick">
        <color rgb="FFFF0000"/>
      </top>
      <bottom style="thin">
        <color rgb="FFFF0000"/>
      </bottom>
    </border>
    <border>
      <left style="thick"/>
      <right style="thick"/>
      <top style="thick">
        <color rgb="FFFF0000"/>
      </top>
      <bottom>
        <color indexed="63"/>
      </bottom>
    </border>
    <border>
      <left>
        <color indexed="63"/>
      </left>
      <right style="thick">
        <color rgb="FFFF0000"/>
      </right>
      <top>
        <color indexed="63"/>
      </top>
      <bottom>
        <color indexed="63"/>
      </bottom>
    </border>
    <border>
      <left style="thick">
        <color rgb="FFFF0000"/>
      </left>
      <right>
        <color indexed="63"/>
      </right>
      <top style="thick">
        <color rgb="FFFF0000"/>
      </top>
      <bottom style="medium">
        <color theme="9" tint="-0.4999699890613556"/>
      </bottom>
    </border>
    <border>
      <left style="thick">
        <color rgb="FFFF0000"/>
      </left>
      <right style="medium">
        <color theme="9" tint="-0.4999699890613556"/>
      </right>
      <top style="thick">
        <color rgb="FFFF0000"/>
      </top>
      <bottom style="medium">
        <color theme="9" tint="-0.4999699890613556"/>
      </bottom>
    </border>
    <border>
      <left style="medium">
        <color theme="9" tint="-0.4999699890613556"/>
      </left>
      <right style="medium">
        <color theme="9" tint="-0.4999699890613556"/>
      </right>
      <top style="thick">
        <color rgb="FFFF0000"/>
      </top>
      <bottom style="medium">
        <color theme="9" tint="-0.4999699890613556"/>
      </bottom>
    </border>
    <border>
      <left>
        <color indexed="63"/>
      </left>
      <right style="thick">
        <color rgb="FFFF0000"/>
      </right>
      <top style="thick">
        <color rgb="FFFF0000"/>
      </top>
      <bottom>
        <color indexed="63"/>
      </bottom>
    </border>
    <border>
      <left style="double">
        <color theme="4" tint="-0.24993999302387238"/>
      </left>
      <right>
        <color indexed="63"/>
      </right>
      <top>
        <color indexed="63"/>
      </top>
      <bottom>
        <color indexed="63"/>
      </bottom>
    </border>
    <border>
      <left>
        <color indexed="63"/>
      </left>
      <right style="double">
        <color theme="4" tint="-0.24993999302387238"/>
      </right>
      <top>
        <color indexed="63"/>
      </top>
      <bottom>
        <color indexed="63"/>
      </bottom>
    </border>
    <border>
      <left style="medium">
        <color theme="9" tint="-0.4999699890613556"/>
      </left>
      <right style="medium">
        <color theme="9" tint="-0.4999699890613556"/>
      </right>
      <top style="medium">
        <color theme="9" tint="-0.4999699890613556"/>
      </top>
      <bottom style="medium">
        <color theme="9" tint="-0.4999699890613556"/>
      </bottom>
    </border>
    <border>
      <left style="thick">
        <color rgb="FFFF0000"/>
      </left>
      <right style="thin">
        <color rgb="FFFF0000"/>
      </right>
      <top style="thin">
        <color rgb="FFFF0000"/>
      </top>
      <bottom style="thin">
        <color rgb="FFFF0000"/>
      </bottom>
    </border>
    <border>
      <left style="thin">
        <color rgb="FFFF0000"/>
      </left>
      <right style="thick">
        <color rgb="FFFF0000"/>
      </right>
      <top style="thin">
        <color rgb="FFFF0000"/>
      </top>
      <bottom style="thin">
        <color rgb="FFFF0000"/>
      </bottom>
    </border>
    <border>
      <left style="thick"/>
      <right style="thick">
        <color rgb="FFFF0000"/>
      </right>
      <top style="thick">
        <color rgb="FFFF0000"/>
      </top>
      <bottom>
        <color indexed="63"/>
      </bottom>
    </border>
    <border>
      <left style="double">
        <color theme="4" tint="-0.24993999302387238"/>
      </left>
      <right>
        <color indexed="63"/>
      </right>
      <top style="thin">
        <color theme="4" tint="-0.24993999302387238"/>
      </top>
      <bottom style="double">
        <color theme="4" tint="-0.24993999302387238"/>
      </bottom>
    </border>
    <border>
      <left style="thick">
        <color rgb="FFFF0000"/>
      </left>
      <right>
        <color indexed="63"/>
      </right>
      <top style="medium">
        <color theme="9" tint="-0.4999699890613556"/>
      </top>
      <bottom style="medium">
        <color theme="9" tint="-0.4999699890613556"/>
      </bottom>
    </border>
    <border>
      <left style="thick">
        <color rgb="FFFF0000"/>
      </left>
      <right style="medium">
        <color theme="9" tint="-0.4999699890613556"/>
      </right>
      <top style="medium">
        <color theme="9" tint="-0.4999699890613556"/>
      </top>
      <bottom style="thick">
        <color rgb="FFFF0000"/>
      </bottom>
    </border>
    <border>
      <left style="medium">
        <color theme="9" tint="-0.4999699890613556"/>
      </left>
      <right style="medium">
        <color theme="9" tint="-0.4999699890613556"/>
      </right>
      <top style="medium">
        <color theme="9" tint="-0.4999699890613556"/>
      </top>
      <bottom style="thick">
        <color rgb="FFFF0000"/>
      </bottom>
    </border>
    <border>
      <left>
        <color indexed="63"/>
      </left>
      <right>
        <color indexed="63"/>
      </right>
      <top>
        <color indexed="63"/>
      </top>
      <bottom style="thick">
        <color rgb="FFFF0000"/>
      </bottom>
    </border>
    <border>
      <left style="thick">
        <color rgb="FFFF0000"/>
      </left>
      <right style="thin">
        <color rgb="FFFF0000"/>
      </right>
      <top style="thin">
        <color rgb="FFFF0000"/>
      </top>
      <bottom style="thick">
        <color rgb="FFFF0000"/>
      </bottom>
    </border>
    <border>
      <left style="thin">
        <color rgb="FFFF0000"/>
      </left>
      <right style="thick">
        <color rgb="FFFF0000"/>
      </right>
      <top style="thin">
        <color rgb="FFFF0000"/>
      </top>
      <bottom style="thick">
        <color rgb="FFFF0000"/>
      </bottom>
    </border>
    <border>
      <left>
        <color indexed="63"/>
      </left>
      <right>
        <color indexed="63"/>
      </right>
      <top style="thick">
        <color rgb="FFFF0000"/>
      </top>
      <bottom>
        <color indexed="63"/>
      </bottom>
    </border>
    <border>
      <left style="thick">
        <color rgb="FFFF0000"/>
      </left>
      <right style="medium">
        <color theme="9" tint="-0.4999699890613556"/>
      </right>
      <top style="medium">
        <color theme="9" tint="-0.4999699890613556"/>
      </top>
      <bottom style="medium">
        <color theme="9" tint="-0.4999699890613556"/>
      </bottom>
    </border>
    <border>
      <left style="medium">
        <color theme="9" tint="-0.4999699890613556"/>
      </left>
      <right style="medium">
        <color theme="9" tint="-0.4999699890613556"/>
      </right>
      <top>
        <color indexed="63"/>
      </top>
      <bottom style="medium">
        <color theme="9" tint="-0.4999699890613556"/>
      </bottom>
    </border>
    <border>
      <left style="double">
        <color theme="4" tint="-0.24993999302387238"/>
      </left>
      <right>
        <color indexed="63"/>
      </right>
      <top>
        <color indexed="63"/>
      </top>
      <bottom style="double">
        <color theme="4" tint="-0.24993999302387238"/>
      </bottom>
    </border>
    <border>
      <left>
        <color indexed="63"/>
      </left>
      <right>
        <color indexed="63"/>
      </right>
      <top>
        <color indexed="63"/>
      </top>
      <bottom style="double">
        <color theme="4" tint="-0.24993999302387238"/>
      </bottom>
    </border>
    <border>
      <left>
        <color indexed="63"/>
      </left>
      <right style="double">
        <color theme="4" tint="-0.24993999302387238"/>
      </right>
      <top>
        <color indexed="63"/>
      </top>
      <bottom style="double">
        <color theme="4" tint="-0.24993999302387238"/>
      </bottom>
    </border>
    <border>
      <left style="thick">
        <color rgb="FFFF0000"/>
      </left>
      <right style="thin">
        <color rgb="FFFF0000"/>
      </right>
      <top style="thick">
        <color rgb="FFFF0000"/>
      </top>
      <bottom>
        <color indexed="63"/>
      </bottom>
    </border>
    <border>
      <left style="thin">
        <color rgb="FFFF0000"/>
      </left>
      <right style="thin">
        <color rgb="FFFF0000"/>
      </right>
      <top style="thick">
        <color rgb="FFFF0000"/>
      </top>
      <bottom>
        <color indexed="63"/>
      </bottom>
    </border>
    <border>
      <left style="thin">
        <color rgb="FFFF0000"/>
      </left>
      <right style="thick">
        <color rgb="FFFF0000"/>
      </right>
      <top style="thick">
        <color rgb="FFFF0000"/>
      </top>
      <bottom>
        <color indexed="63"/>
      </bottom>
    </border>
    <border>
      <left style="thick"/>
      <right style="thick">
        <color rgb="FFFF0000"/>
      </right>
      <top>
        <color indexed="63"/>
      </top>
      <bottom style="thick"/>
    </border>
    <border>
      <left style="thick">
        <color rgb="FFFF0000"/>
      </left>
      <right style="thin">
        <color theme="9" tint="-0.4999699890613556"/>
      </right>
      <top style="medium">
        <color theme="9" tint="-0.4999699890613556"/>
      </top>
      <bottom style="medium">
        <color theme="9" tint="-0.4999699890613556"/>
      </bottom>
    </border>
    <border>
      <left>
        <color indexed="63"/>
      </left>
      <right style="double">
        <color theme="8" tint="-0.4999699890613556"/>
      </right>
      <top>
        <color indexed="63"/>
      </top>
      <bottom style="thin">
        <color theme="8" tint="-0.4999699890613556"/>
      </bottom>
    </border>
    <border>
      <left style="thick">
        <color rgb="FFFF0000"/>
      </left>
      <right style="thin">
        <color rgb="FFFF0000"/>
      </right>
      <top>
        <color indexed="63"/>
      </top>
      <bottom style="thick">
        <color rgb="FFFF0000"/>
      </bottom>
    </border>
    <border>
      <left style="thin">
        <color rgb="FFFF0000"/>
      </left>
      <right style="thin">
        <color rgb="FFFF0000"/>
      </right>
      <top>
        <color indexed="63"/>
      </top>
      <bottom style="thick">
        <color rgb="FFFF0000"/>
      </bottom>
    </border>
    <border>
      <left style="thin">
        <color rgb="FFFF0000"/>
      </left>
      <right style="thick">
        <color rgb="FFFF0000"/>
      </right>
      <top>
        <color indexed="63"/>
      </top>
      <bottom style="thick">
        <color rgb="FFFF0000"/>
      </bottom>
    </border>
    <border>
      <left>
        <color indexed="63"/>
      </left>
      <right style="thick">
        <color rgb="FFFF0000"/>
      </right>
      <top>
        <color indexed="63"/>
      </top>
      <bottom style="thick">
        <color rgb="FFFF0000"/>
      </bottom>
    </border>
    <border>
      <left style="double">
        <color theme="8" tint="-0.24993999302387238"/>
      </left>
      <right>
        <color indexed="63"/>
      </right>
      <top style="double">
        <color theme="8" tint="-0.4999699890613556"/>
      </top>
      <bottom style="thin">
        <color theme="8" tint="-0.24993999302387238"/>
      </bottom>
    </border>
    <border>
      <left>
        <color indexed="63"/>
      </left>
      <right>
        <color indexed="63"/>
      </right>
      <top style="double">
        <color theme="8" tint="-0.4999699890613556"/>
      </top>
      <bottom style="thin">
        <color theme="8" tint="-0.24993999302387238"/>
      </bottom>
    </border>
    <border>
      <left style="thick">
        <color rgb="FFFF0000"/>
      </left>
      <right>
        <color indexed="63"/>
      </right>
      <top>
        <color indexed="63"/>
      </top>
      <bottom>
        <color indexed="63"/>
      </bottom>
    </border>
    <border>
      <left style="double">
        <color theme="8" tint="-0.24993999302387238"/>
      </left>
      <right>
        <color indexed="63"/>
      </right>
      <top style="thin">
        <color theme="8" tint="-0.24993999302387238"/>
      </top>
      <bottom style="double">
        <color theme="8" tint="-0.24993999302387238"/>
      </bottom>
    </border>
    <border>
      <left>
        <color indexed="63"/>
      </left>
      <right>
        <color indexed="63"/>
      </right>
      <top style="thin">
        <color theme="8" tint="-0.24993999302387238"/>
      </top>
      <bottom style="double">
        <color theme="8" tint="-0.24993999302387238"/>
      </bottom>
    </border>
    <border>
      <left style="thick">
        <color rgb="FFFF0000"/>
      </left>
      <right style="medium">
        <color theme="9" tint="-0.4999699890613556"/>
      </right>
      <top>
        <color indexed="63"/>
      </top>
      <bottom>
        <color indexed="63"/>
      </bottom>
    </border>
    <border>
      <left style="medium">
        <color theme="9" tint="-0.4999699890613556"/>
      </left>
      <right>
        <color indexed="63"/>
      </right>
      <top style="medium">
        <color theme="9" tint="-0.4999699890613556"/>
      </top>
      <bottom>
        <color indexed="63"/>
      </bottom>
    </border>
    <border>
      <left style="thick">
        <color rgb="FFFF0000"/>
      </left>
      <right style="medium">
        <color theme="9" tint="-0.4999699890613556"/>
      </right>
      <top style="thick">
        <color theme="9" tint="-0.4999699890613556"/>
      </top>
      <bottom>
        <color indexed="63"/>
      </bottom>
    </border>
    <border>
      <left style="medium">
        <color theme="9" tint="-0.4999699890613556"/>
      </left>
      <right style="medium">
        <color theme="9" tint="-0.4999699890613556"/>
      </right>
      <top style="thick">
        <color theme="9" tint="-0.4999699890613556"/>
      </top>
      <bottom>
        <color indexed="63"/>
      </bottom>
    </border>
    <border>
      <left style="medium">
        <color theme="9" tint="-0.4999699890613556"/>
      </left>
      <right style="thick">
        <color theme="9" tint="-0.4999699890613556"/>
      </right>
      <top style="thick">
        <color theme="9" tint="-0.4999699890613556"/>
      </top>
      <bottom>
        <color indexed="63"/>
      </bottom>
    </border>
    <border>
      <left style="thick">
        <color theme="9" tint="-0.4999699890613556"/>
      </left>
      <right style="thick">
        <color rgb="FFFF0000"/>
      </right>
      <top style="thick">
        <color theme="9" tint="-0.4999699890613556"/>
      </top>
      <bottom>
        <color indexed="63"/>
      </bottom>
    </border>
    <border>
      <left>
        <color indexed="63"/>
      </left>
      <right style="double">
        <color theme="4" tint="-0.24993999302387238"/>
      </right>
      <top style="double">
        <color theme="4" tint="-0.24993999302387238"/>
      </top>
      <bottom style="double">
        <color theme="4" tint="-0.24993999302387238"/>
      </bottom>
    </border>
    <border>
      <left style="thick">
        <color rgb="FFFF0000"/>
      </left>
      <right style="medium">
        <color theme="9" tint="-0.4999699890613556"/>
      </right>
      <top>
        <color indexed="63"/>
      </top>
      <bottom style="thick">
        <color rgb="FFFF0000"/>
      </bottom>
    </border>
    <border>
      <left style="medium">
        <color theme="9" tint="-0.4999699890613556"/>
      </left>
      <right style="medium">
        <color theme="9" tint="-0.4999699890613556"/>
      </right>
      <top>
        <color indexed="63"/>
      </top>
      <bottom style="thick">
        <color rgb="FFFF0000"/>
      </bottom>
    </border>
    <border>
      <left style="medium">
        <color theme="9" tint="-0.4999699890613556"/>
      </left>
      <right style="thick">
        <color theme="9" tint="-0.4999699890613556"/>
      </right>
      <top style="medium">
        <color theme="9" tint="-0.4999699890613556"/>
      </top>
      <bottom style="thick">
        <color rgb="FFFF0000"/>
      </bottom>
    </border>
    <border>
      <left style="thick">
        <color rgb="FFFF0000"/>
      </left>
      <right>
        <color indexed="63"/>
      </right>
      <top style="thick">
        <color rgb="FFFF0000"/>
      </top>
      <bottom>
        <color indexed="63"/>
      </bottom>
    </border>
    <border>
      <left style="thick">
        <color rgb="FFFF0000"/>
      </left>
      <right>
        <color indexed="63"/>
      </right>
      <top style="thin">
        <color theme="4" tint="-0.4999699890613556"/>
      </top>
      <bottom style="medium">
        <color theme="4" tint="-0.4999699890613556"/>
      </bottom>
    </border>
    <border>
      <left style="dashed"/>
      <right style="dashed"/>
      <top style="dashed"/>
      <bottom style="thick"/>
    </border>
    <border>
      <left style="thick">
        <color rgb="FFFF0000"/>
      </left>
      <right style="thin"/>
      <top style="thick"/>
      <bottom style="thin"/>
    </border>
    <border>
      <left style="thick"/>
      <right style="thin"/>
      <top style="thick"/>
      <bottom style="thin"/>
    </border>
    <border>
      <left style="thick">
        <color rgb="FFFF0000"/>
      </left>
      <right style="thin"/>
      <top style="thin"/>
      <bottom>
        <color indexed="63"/>
      </bottom>
    </border>
    <border>
      <left style="thin"/>
      <right style="thick"/>
      <top style="thin"/>
      <bottom>
        <color indexed="63"/>
      </bottom>
    </border>
    <border>
      <left>
        <color indexed="63"/>
      </left>
      <right style="double">
        <color theme="4" tint="-0.4999699890613556"/>
      </right>
      <top style="double">
        <color theme="4" tint="-0.4999699890613556"/>
      </top>
      <bottom style="thin">
        <color theme="4" tint="-0.4999699890613556"/>
      </bottom>
    </border>
    <border>
      <left style="thick">
        <color rgb="FFFF0000"/>
      </left>
      <right>
        <color indexed="63"/>
      </right>
      <top style="thick">
        <color rgb="FFFF0000"/>
      </top>
      <bottom style="double">
        <color rgb="FFCC6600"/>
      </bottom>
    </border>
    <border>
      <left style="thick">
        <color rgb="FFFF0000"/>
      </left>
      <right>
        <color indexed="63"/>
      </right>
      <top style="thick"/>
      <bottom>
        <color indexed="63"/>
      </bottom>
    </border>
    <border>
      <left>
        <color indexed="63"/>
      </left>
      <right>
        <color indexed="63"/>
      </right>
      <top style="thick"/>
      <bottom>
        <color indexed="63"/>
      </bottom>
    </border>
    <border>
      <left style="thick"/>
      <right>
        <color indexed="63"/>
      </right>
      <top style="thick"/>
      <bottom style="thick"/>
    </border>
    <border>
      <left>
        <color indexed="63"/>
      </left>
      <right style="thick"/>
      <top style="thick"/>
      <bottom style="thick"/>
    </border>
    <border>
      <left>
        <color indexed="63"/>
      </left>
      <right style="thick">
        <color rgb="FFFF0000"/>
      </right>
      <top style="thick"/>
      <bottom style="thick"/>
    </border>
    <border>
      <left>
        <color indexed="63"/>
      </left>
      <right>
        <color indexed="63"/>
      </right>
      <top style="thin">
        <color theme="4" tint="-0.4999699890613556"/>
      </top>
      <bottom style="thin">
        <color theme="4" tint="-0.4999699890613556"/>
      </bottom>
    </border>
    <border>
      <left>
        <color indexed="63"/>
      </left>
      <right style="double">
        <color theme="4" tint="-0.4999699890613556"/>
      </right>
      <top style="thin">
        <color theme="4" tint="-0.4999699890613556"/>
      </top>
      <bottom style="thin">
        <color theme="4" tint="-0.4999699890613556"/>
      </bottom>
    </border>
    <border>
      <left style="thick">
        <color rgb="FFFF0000"/>
      </left>
      <right>
        <color indexed="63"/>
      </right>
      <top>
        <color indexed="63"/>
      </top>
      <bottom style="thick">
        <color rgb="FFFF0000"/>
      </bottom>
    </border>
    <border>
      <left style="double">
        <color theme="5" tint="-0.24993999302387238"/>
      </left>
      <right>
        <color indexed="63"/>
      </right>
      <top style="double">
        <color theme="5" tint="-0.24993999302387238"/>
      </top>
      <bottom style="double">
        <color theme="5" tint="-0.24993999302387238"/>
      </bottom>
    </border>
    <border>
      <left>
        <color indexed="63"/>
      </left>
      <right>
        <color indexed="63"/>
      </right>
      <top style="double">
        <color theme="5" tint="-0.24993999302387238"/>
      </top>
      <bottom style="double">
        <color theme="5" tint="-0.24993999302387238"/>
      </bottom>
    </border>
    <border>
      <left style="thick">
        <color rgb="FFFF0000"/>
      </left>
      <right style="dashed"/>
      <top style="thick"/>
      <bottom style="dashed"/>
    </border>
    <border>
      <left style="dashed"/>
      <right>
        <color indexed="63"/>
      </right>
      <top style="dashed"/>
      <bottom style="thick"/>
    </border>
    <border>
      <left style="thick"/>
      <right>
        <color indexed="63"/>
      </right>
      <top style="thick"/>
      <bottom>
        <color indexed="63"/>
      </bottom>
    </border>
    <border>
      <left style="dashed"/>
      <right style="thick"/>
      <top style="thick"/>
      <bottom style="dashed"/>
    </border>
    <border>
      <left style="thin"/>
      <right style="thick">
        <color rgb="FFFF0000"/>
      </right>
      <top style="thick"/>
      <bottom>
        <color indexed="63"/>
      </bottom>
    </border>
    <border>
      <left>
        <color indexed="63"/>
      </left>
      <right style="double">
        <color theme="4" tint="-0.24993999302387238"/>
      </right>
      <top style="thin">
        <color theme="4" tint="-0.24993999302387238"/>
      </top>
      <bottom style="double">
        <color theme="4" tint="-0.24993999302387238"/>
      </bottom>
    </border>
    <border>
      <left>
        <color indexed="63"/>
      </left>
      <right style="double">
        <color theme="4" tint="-0.4999699890613556"/>
      </right>
      <top>
        <color indexed="63"/>
      </top>
      <bottom style="double">
        <color theme="4" tint="-0.4999699890613556"/>
      </bottom>
    </border>
    <border>
      <left style="thick">
        <color rgb="FFFF0000"/>
      </left>
      <right style="dashed"/>
      <top style="dashed"/>
      <bottom style="thick"/>
    </border>
    <border>
      <left style="thick"/>
      <right>
        <color indexed="63"/>
      </right>
      <top>
        <color indexed="63"/>
      </top>
      <bottom style="thick"/>
    </border>
    <border>
      <left style="dashed"/>
      <right style="thick"/>
      <top style="dashed"/>
      <bottom style="thick"/>
    </border>
    <border>
      <left>
        <color indexed="63"/>
      </left>
      <right style="thick"/>
      <top style="thick"/>
      <bottom>
        <color indexed="63"/>
      </bottom>
    </border>
    <border>
      <left>
        <color indexed="63"/>
      </left>
      <right>
        <color indexed="63"/>
      </right>
      <top style="double">
        <color theme="7" tint="-0.24993999302387238"/>
      </top>
      <bottom style="double">
        <color theme="7" tint="-0.24993999302387238"/>
      </bottom>
    </border>
    <border>
      <left style="thick"/>
      <right style="thick">
        <color rgb="FFFF0000"/>
      </right>
      <top style="thick"/>
      <bottom style="thick"/>
    </border>
    <border>
      <left style="thick">
        <color rgb="FFFF0000"/>
      </left>
      <right>
        <color indexed="63"/>
      </right>
      <top style="thick"/>
      <bottom style="thick">
        <color rgb="FFFF0000"/>
      </bottom>
    </border>
    <border>
      <left>
        <color indexed="63"/>
      </left>
      <right>
        <color indexed="63"/>
      </right>
      <top style="thick"/>
      <bottom style="thick">
        <color rgb="FFFF0000"/>
      </bottom>
    </border>
    <border>
      <left style="thick"/>
      <right style="dashed"/>
      <top style="thick"/>
      <bottom style="thick">
        <color rgb="FFFF0000"/>
      </bottom>
    </border>
    <border>
      <left>
        <color indexed="63"/>
      </left>
      <right style="thick"/>
      <top style="thick"/>
      <bottom style="thick">
        <color rgb="FFFF0000"/>
      </bottom>
    </border>
    <border>
      <left style="thick"/>
      <right style="thick">
        <color rgb="FFFF0000"/>
      </right>
      <top style="thick"/>
      <bottom style="thick">
        <color rgb="FFFF0000"/>
      </bottom>
    </border>
    <border>
      <left style="double">
        <color theme="4" tint="-0.24993999302387238"/>
      </left>
      <right>
        <color indexed="63"/>
      </right>
      <top style="thin">
        <color theme="4" tint="-0.24993999302387238"/>
      </top>
      <bottom style="thin">
        <color theme="4" tint="-0.24993999302387238"/>
      </bottom>
    </border>
    <border>
      <left>
        <color indexed="63"/>
      </left>
      <right>
        <color indexed="63"/>
      </right>
      <top style="thin">
        <color theme="4" tint="-0.24993999302387238"/>
      </top>
      <bottom style="thin">
        <color theme="4" tint="-0.24993999302387238"/>
      </bottom>
    </border>
    <border>
      <left>
        <color indexed="63"/>
      </left>
      <right style="double">
        <color rgb="FFCC6600"/>
      </right>
      <top style="double">
        <color rgb="FFCC6600"/>
      </top>
      <bottom style="double">
        <color rgb="FFCC6600"/>
      </bottom>
    </border>
    <border>
      <left style="double">
        <color rgb="FFCC6600"/>
      </left>
      <right>
        <color indexed="63"/>
      </right>
      <top style="double">
        <color rgb="FFCC6600"/>
      </top>
      <bottom style="double">
        <color rgb="FFCC6600"/>
      </bottom>
    </border>
    <border>
      <left>
        <color indexed="63"/>
      </left>
      <right>
        <color indexed="63"/>
      </right>
      <top style="thin">
        <color theme="5" tint="-0.24993999302387238"/>
      </top>
      <bottom style="thin">
        <color theme="5" tint="-0.24993999302387238"/>
      </bottom>
    </border>
    <border>
      <left style="thick">
        <color theme="5" tint="-0.24993999302387238"/>
      </left>
      <right>
        <color indexed="63"/>
      </right>
      <top style="thick">
        <color rgb="FFFF0000"/>
      </top>
      <bottom style="thick">
        <color rgb="FF002060"/>
      </bottom>
    </border>
    <border>
      <left>
        <color indexed="63"/>
      </left>
      <right>
        <color indexed="63"/>
      </right>
      <top style="thick">
        <color rgb="FFFF0000"/>
      </top>
      <bottom style="thick">
        <color rgb="FF002060"/>
      </bottom>
    </border>
    <border>
      <left style="thick">
        <color theme="5" tint="-0.24993999302387238"/>
      </left>
      <right>
        <color indexed="63"/>
      </right>
      <top style="thick">
        <color rgb="FFFF0000"/>
      </top>
      <bottom>
        <color indexed="63"/>
      </bottom>
    </border>
    <border>
      <left>
        <color indexed="63"/>
      </left>
      <right style="medium">
        <color theme="8" tint="-0.4999699890613556"/>
      </right>
      <top style="medium">
        <color theme="8" tint="-0.4999699890613556"/>
      </top>
      <bottom style="medium">
        <color theme="8" tint="-0.4999699890613556"/>
      </bottom>
    </border>
    <border>
      <left style="thick">
        <color rgb="FFFF0000"/>
      </left>
      <right>
        <color indexed="63"/>
      </right>
      <top style="thick">
        <color rgb="FFFF0000"/>
      </top>
      <bottom style="thick">
        <color rgb="FFFF0000"/>
      </bottom>
    </border>
    <border>
      <left>
        <color indexed="63"/>
      </left>
      <right style="thick">
        <color rgb="FFFF0000"/>
      </right>
      <top style="thick">
        <color rgb="FFFF0000"/>
      </top>
      <bottom style="thick">
        <color rgb="FFFF0000"/>
      </bottom>
    </border>
    <border>
      <left style="thick">
        <color theme="5" tint="-0.24993999302387238"/>
      </left>
      <right>
        <color indexed="63"/>
      </right>
      <top>
        <color indexed="63"/>
      </top>
      <bottom>
        <color indexed="63"/>
      </bottom>
    </border>
    <border>
      <left>
        <color indexed="63"/>
      </left>
      <right>
        <color indexed="63"/>
      </right>
      <top>
        <color indexed="63"/>
      </top>
      <bottom style="thick">
        <color rgb="FF002060"/>
      </bottom>
    </border>
    <border>
      <left style="double">
        <color theme="9" tint="-0.24993999302387238"/>
      </left>
      <right>
        <color indexed="63"/>
      </right>
      <top style="thick">
        <color rgb="FFFF0000"/>
      </top>
      <bottom style="thick">
        <color rgb="FFFF0000"/>
      </bottom>
    </border>
    <border>
      <left style="double">
        <color theme="9" tint="-0.24993999302387238"/>
      </left>
      <right style="thick">
        <color rgb="FFFF0000"/>
      </right>
      <top style="thick">
        <color rgb="FFFF0000"/>
      </top>
      <bottom style="thick">
        <color rgb="FFFF0000"/>
      </bottom>
    </border>
    <border>
      <left style="thick">
        <color theme="4" tint="-0.24993999302387238"/>
      </left>
      <right>
        <color indexed="63"/>
      </right>
      <top style="double">
        <color theme="8" tint="-0.24993999302387238"/>
      </top>
      <bottom style="thin">
        <color theme="5" tint="-0.24993999302387238"/>
      </bottom>
    </border>
    <border>
      <left style="thick">
        <color theme="5" tint="-0.24993999302387238"/>
      </left>
      <right>
        <color indexed="63"/>
      </right>
      <top style="thick">
        <color theme="5" tint="-0.24993999302387238"/>
      </top>
      <bottom>
        <color indexed="63"/>
      </bottom>
    </border>
    <border>
      <left>
        <color indexed="63"/>
      </left>
      <right>
        <color indexed="63"/>
      </right>
      <top style="thick">
        <color theme="5" tint="-0.24993999302387238"/>
      </top>
      <bottom>
        <color indexed="63"/>
      </bottom>
    </border>
    <border>
      <left>
        <color indexed="63"/>
      </left>
      <right>
        <color indexed="63"/>
      </right>
      <top>
        <color indexed="63"/>
      </top>
      <bottom style="medium"/>
    </border>
    <border>
      <left>
        <color indexed="63"/>
      </left>
      <right style="medium"/>
      <top>
        <color indexed="63"/>
      </top>
      <bottom style="medium"/>
    </border>
    <border>
      <left style="thin">
        <color rgb="FF000000"/>
      </left>
      <right style="thin">
        <color rgb="FF000000"/>
      </right>
      <top style="thin">
        <color rgb="FF000000"/>
      </top>
      <bottom style="thin">
        <color rgb="FF000000"/>
      </bottom>
    </border>
    <border>
      <left style="thin">
        <color rgb="FFFF0000"/>
      </left>
      <right style="thin">
        <color rgb="FFFF0000"/>
      </right>
      <top style="thick">
        <color rgb="FFFF0000"/>
      </top>
      <bottom style="thin">
        <color rgb="FFFF0000"/>
      </bottom>
    </border>
    <border>
      <left style="thick">
        <color theme="5" tint="-0.24993999302387238"/>
      </left>
      <right>
        <color indexed="63"/>
      </right>
      <top style="thin">
        <color theme="5" tint="-0.24993999302387238"/>
      </top>
      <bottom>
        <color indexed="63"/>
      </bottom>
    </border>
    <border>
      <left style="medium"/>
      <right>
        <color indexed="63"/>
      </right>
      <top style="thick"/>
      <bottom>
        <color indexed="63"/>
      </bottom>
    </border>
    <border>
      <left style="medium"/>
      <right style="thick"/>
      <top style="thick"/>
      <bottom>
        <color indexed="63"/>
      </bottom>
    </border>
    <border>
      <left style="thin">
        <color rgb="FFFF0000"/>
      </left>
      <right style="thin">
        <color rgb="FFFF0000"/>
      </right>
      <top>
        <color indexed="63"/>
      </top>
      <bottom>
        <color indexed="63"/>
      </bottom>
    </border>
    <border>
      <left style="thin">
        <color rgb="FFFF0000"/>
      </left>
      <right style="thick">
        <color rgb="FFFF0000"/>
      </right>
      <top>
        <color indexed="63"/>
      </top>
      <bottom>
        <color indexed="63"/>
      </bottom>
    </border>
    <border>
      <left style="double">
        <color theme="8" tint="-0.24993999302387238"/>
      </left>
      <right style="thin">
        <color theme="8" tint="-0.4999699890613556"/>
      </right>
      <top style="double">
        <color theme="8" tint="-0.4999699890613556"/>
      </top>
      <bottom style="thin">
        <color theme="8" tint="-0.4999699890613556"/>
      </bottom>
    </border>
    <border>
      <left>
        <color indexed="63"/>
      </left>
      <right style="thin">
        <color theme="8" tint="-0.4999699890613556"/>
      </right>
      <top style="double">
        <color theme="8" tint="-0.4999699890613556"/>
      </top>
      <bottom style="thin">
        <color theme="8" tint="-0.4999699890613556"/>
      </bottom>
    </border>
    <border>
      <left style="thin">
        <color theme="8" tint="-0.4999699890613556"/>
      </left>
      <right style="thin">
        <color theme="8" tint="-0.4999699890613556"/>
      </right>
      <top style="double">
        <color theme="8" tint="-0.4999699890613556"/>
      </top>
      <bottom style="thin">
        <color theme="8" tint="-0.4999699890613556"/>
      </bottom>
    </border>
    <border>
      <left>
        <color indexed="63"/>
      </left>
      <right style="double"/>
      <top style="double"/>
      <bottom style="double"/>
    </border>
    <border>
      <left style="medium"/>
      <right style="thick"/>
      <top>
        <color indexed="63"/>
      </top>
      <bottom style="thick">
        <color rgb="FFFF0000"/>
      </bottom>
    </border>
    <border>
      <left style="double">
        <color rgb="FFFF0000"/>
      </left>
      <right>
        <color indexed="63"/>
      </right>
      <top style="double">
        <color rgb="FFFF0000"/>
      </top>
      <bottom style="double">
        <color rgb="FFFF0000"/>
      </bottom>
    </border>
    <border>
      <left>
        <color indexed="63"/>
      </left>
      <right>
        <color indexed="63"/>
      </right>
      <top style="double">
        <color rgb="FFFF0000"/>
      </top>
      <bottom style="double">
        <color rgb="FFFF0000"/>
      </bottom>
    </border>
    <border>
      <left style="thick">
        <color rgb="FFFF0000"/>
      </left>
      <right style="thin">
        <color rgb="FFFF0000"/>
      </right>
      <top style="thick">
        <color rgb="FFFF0000"/>
      </top>
      <bottom style="thick">
        <color rgb="FFFF0000"/>
      </bottom>
    </border>
    <border>
      <left style="thin">
        <color rgb="FFFF0000"/>
      </left>
      <right style="thin">
        <color rgb="FFFF0000"/>
      </right>
      <top style="thick">
        <color rgb="FFFF0000"/>
      </top>
      <bottom style="thick">
        <color rgb="FFFF0000"/>
      </bottom>
    </border>
    <border>
      <left style="thin">
        <color rgb="FFFF0000"/>
      </left>
      <right style="thick">
        <color rgb="FFFF0000"/>
      </right>
      <top style="thick">
        <color rgb="FFFF0000"/>
      </top>
      <bottom style="thick">
        <color rgb="FFFF0000"/>
      </bottom>
    </border>
    <border>
      <left>
        <color indexed="63"/>
      </left>
      <right>
        <color indexed="63"/>
      </right>
      <top style="thick">
        <color rgb="FFFF0000"/>
      </top>
      <bottom style="thick">
        <color rgb="FFFF0000"/>
      </bottom>
    </border>
    <border>
      <left style="thick">
        <color rgb="FF00B050"/>
      </left>
      <right>
        <color indexed="63"/>
      </right>
      <top>
        <color indexed="63"/>
      </top>
      <bottom>
        <color indexed="63"/>
      </bottom>
    </border>
    <border>
      <left>
        <color indexed="63"/>
      </left>
      <right style="thick">
        <color rgb="FF00B050"/>
      </right>
      <top>
        <color indexed="63"/>
      </top>
      <bottom>
        <color indexed="63"/>
      </bottom>
    </border>
    <border>
      <left style="thick">
        <color rgb="FF00B050"/>
      </left>
      <right>
        <color indexed="63"/>
      </right>
      <top style="medium">
        <color rgb="FFC00000"/>
      </top>
      <bottom style="medium">
        <color rgb="FFC00000"/>
      </bottom>
    </border>
    <border>
      <left style="double">
        <color theme="8" tint="-0.4999699890613556"/>
      </left>
      <right>
        <color indexed="63"/>
      </right>
      <top style="medium">
        <color rgb="FFC00000"/>
      </top>
      <bottom style="medium">
        <color rgb="FFC00000"/>
      </bottom>
    </border>
    <border>
      <left style="double">
        <color theme="8" tint="-0.4999699890613556"/>
      </left>
      <right style="thick">
        <color rgb="FF00B050"/>
      </right>
      <top style="medium">
        <color rgb="FFC00000"/>
      </top>
      <bottom style="medium">
        <color rgb="FFC00000"/>
      </bottom>
    </border>
    <border>
      <left>
        <color indexed="63"/>
      </left>
      <right style="double">
        <color theme="4" tint="-0.24993999302387238"/>
      </right>
      <top style="thin">
        <color theme="4" tint="-0.24993999302387238"/>
      </top>
      <bottom style="thin">
        <color theme="4" tint="-0.24993999302387238"/>
      </bottom>
    </border>
    <border>
      <left>
        <color indexed="63"/>
      </left>
      <right style="double">
        <color theme="9" tint="-0.24993999302387238"/>
      </right>
      <top style="thin">
        <color theme="9" tint="-0.24993999302387238"/>
      </top>
      <bottom style="thin">
        <color theme="9" tint="-0.24993999302387238"/>
      </bottom>
    </border>
    <border>
      <left>
        <color indexed="63"/>
      </left>
      <right style="thick"/>
      <top style="thick"/>
      <bottom style="medium">
        <color theme="4" tint="-0.4999699890613556"/>
      </bottom>
    </border>
    <border>
      <left style="double">
        <color theme="9" tint="-0.4999699890613556"/>
      </left>
      <right>
        <color indexed="63"/>
      </right>
      <top style="double">
        <color theme="9" tint="-0.4999699890613556"/>
      </top>
      <bottom>
        <color indexed="63"/>
      </bottom>
    </border>
    <border>
      <left>
        <color indexed="63"/>
      </left>
      <right>
        <color indexed="63"/>
      </right>
      <top style="double">
        <color theme="9" tint="-0.4999699890613556"/>
      </top>
      <bottom>
        <color indexed="63"/>
      </bottom>
    </border>
    <border>
      <left>
        <color indexed="63"/>
      </left>
      <right style="double">
        <color theme="9" tint="-0.4999699890613556"/>
      </right>
      <top style="double">
        <color theme="9" tint="-0.4999699890613556"/>
      </top>
      <bottom>
        <color indexed="63"/>
      </bottom>
    </border>
    <border>
      <left style="double">
        <color theme="9" tint="-0.24993999302387238"/>
      </left>
      <right>
        <color indexed="63"/>
      </right>
      <top>
        <color indexed="63"/>
      </top>
      <bottom>
        <color indexed="63"/>
      </bottom>
    </border>
    <border>
      <left style="thick">
        <color rgb="FFFF0000"/>
      </left>
      <right>
        <color indexed="63"/>
      </right>
      <top>
        <color indexed="63"/>
      </top>
      <bottom style="thick">
        <color theme="5" tint="-0.24993999302387238"/>
      </bottom>
    </border>
    <border>
      <left>
        <color indexed="63"/>
      </left>
      <right style="thick"/>
      <top style="medium">
        <color theme="4" tint="-0.4999699890613556"/>
      </top>
      <bottom style="thick"/>
    </border>
    <border>
      <left style="double">
        <color theme="9" tint="-0.4999699890613556"/>
      </left>
      <right>
        <color indexed="63"/>
      </right>
      <top>
        <color indexed="63"/>
      </top>
      <bottom>
        <color indexed="63"/>
      </bottom>
    </border>
    <border>
      <left>
        <color indexed="63"/>
      </left>
      <right style="double">
        <color theme="9" tint="-0.4999699890613556"/>
      </right>
      <top>
        <color indexed="63"/>
      </top>
      <bottom>
        <color indexed="63"/>
      </bottom>
    </border>
    <border>
      <left style="thick">
        <color rgb="FF00B050"/>
      </left>
      <right>
        <color indexed="63"/>
      </right>
      <top>
        <color indexed="63"/>
      </top>
      <bottom style="thick">
        <color rgb="FF00B050"/>
      </bottom>
    </border>
    <border>
      <left>
        <color indexed="63"/>
      </left>
      <right>
        <color indexed="63"/>
      </right>
      <top>
        <color indexed="63"/>
      </top>
      <bottom style="thick">
        <color rgb="FF00B050"/>
      </bottom>
    </border>
    <border>
      <left>
        <color indexed="63"/>
      </left>
      <right style="thick">
        <color rgb="FF00B050"/>
      </right>
      <top>
        <color indexed="63"/>
      </top>
      <bottom style="thick">
        <color rgb="FF00B050"/>
      </bottom>
    </border>
    <border>
      <left style="double">
        <color theme="9" tint="-0.4999699890613556"/>
      </left>
      <right>
        <color indexed="63"/>
      </right>
      <top>
        <color indexed="63"/>
      </top>
      <bottom style="double">
        <color theme="9" tint="-0.4999699890613556"/>
      </bottom>
    </border>
    <border>
      <left>
        <color indexed="63"/>
      </left>
      <right>
        <color indexed="63"/>
      </right>
      <top>
        <color indexed="63"/>
      </top>
      <bottom style="double">
        <color theme="9" tint="-0.4999699890613556"/>
      </bottom>
    </border>
    <border>
      <left>
        <color indexed="63"/>
      </left>
      <right style="double">
        <color theme="9" tint="-0.4999699890613556"/>
      </right>
      <top>
        <color indexed="63"/>
      </top>
      <bottom style="double">
        <color theme="9" tint="-0.4999699890613556"/>
      </bottom>
    </border>
    <border>
      <left>
        <color indexed="63"/>
      </left>
      <right style="thick">
        <color theme="9" tint="-0.24993999302387238"/>
      </right>
      <top style="thick">
        <color theme="9" tint="-0.24993999302387238"/>
      </top>
      <bottom style="thick">
        <color theme="9" tint="-0.24993999302387238"/>
      </bottom>
    </border>
    <border>
      <left style="double">
        <color theme="2" tint="-0.7499499917030334"/>
      </left>
      <right>
        <color indexed="63"/>
      </right>
      <top style="thin">
        <color theme="2" tint="-0.7499499917030334"/>
      </top>
      <bottom style="thin">
        <color theme="2" tint="-0.7499499917030334"/>
      </bottom>
    </border>
    <border>
      <left style="thick">
        <color theme="5" tint="-0.24993999302387238"/>
      </left>
      <right>
        <color indexed="63"/>
      </right>
      <top>
        <color indexed="63"/>
      </top>
      <bottom style="thick">
        <color theme="5" tint="-0.24993999302387238"/>
      </bottom>
    </border>
    <border>
      <left>
        <color indexed="63"/>
      </left>
      <right>
        <color indexed="63"/>
      </right>
      <top style="thin">
        <color theme="2" tint="-0.7499499917030334"/>
      </top>
      <bottom style="thin">
        <color theme="2" tint="-0.7499499917030334"/>
      </bottom>
    </border>
    <border>
      <left>
        <color indexed="63"/>
      </left>
      <right style="double">
        <color theme="5" tint="-0.24993999302387238"/>
      </right>
      <top style="thin">
        <color theme="5" tint="-0.24993999302387238"/>
      </top>
      <bottom style="thin">
        <color theme="5" tint="-0.24993999302387238"/>
      </bottom>
    </border>
    <border>
      <left>
        <color indexed="63"/>
      </left>
      <right>
        <color indexed="63"/>
      </right>
      <top style="thin">
        <color theme="5" tint="-0.24993999302387238"/>
      </top>
      <bottom style="double">
        <color theme="5" tint="-0.24993999302387238"/>
      </bottom>
    </border>
    <border>
      <left>
        <color indexed="63"/>
      </left>
      <right style="double">
        <color theme="5" tint="-0.24993999302387238"/>
      </right>
      <top style="thin">
        <color theme="5" tint="-0.24993999302387238"/>
      </top>
      <bottom style="double">
        <color theme="5" tint="-0.24993999302387238"/>
      </bottom>
    </border>
    <border>
      <left style="thick">
        <color theme="5" tint="-0.24993999302387238"/>
      </left>
      <right>
        <color indexed="63"/>
      </right>
      <top style="thick">
        <color theme="5" tint="-0.4999699890613556"/>
      </top>
      <bottom>
        <color indexed="63"/>
      </bottom>
    </border>
    <border>
      <left>
        <color indexed="63"/>
      </left>
      <right style="thick">
        <color theme="5" tint="-0.4999699890613556"/>
      </right>
      <top style="thick">
        <color theme="5" tint="-0.4999699890613556"/>
      </top>
      <bottom style="double">
        <color theme="2" tint="-0.7499499917030334"/>
      </bottom>
    </border>
    <border>
      <left>
        <color indexed="63"/>
      </left>
      <right style="thick">
        <color theme="5" tint="-0.24993999302387238"/>
      </right>
      <top>
        <color indexed="63"/>
      </top>
      <bottom>
        <color indexed="63"/>
      </bottom>
    </border>
    <border>
      <left style="thick">
        <color theme="5" tint="-0.24993999302387238"/>
      </left>
      <right>
        <color indexed="63"/>
      </right>
      <top>
        <color indexed="63"/>
      </top>
      <bottom style="thick">
        <color theme="5" tint="-0.4999699890613556"/>
      </bottom>
    </border>
    <border>
      <left>
        <color indexed="63"/>
      </left>
      <right>
        <color indexed="63"/>
      </right>
      <top>
        <color indexed="63"/>
      </top>
      <bottom style="thick">
        <color theme="5" tint="-0.4999699890613556"/>
      </bottom>
    </border>
    <border>
      <left>
        <color indexed="63"/>
      </left>
      <right>
        <color indexed="63"/>
      </right>
      <top style="double">
        <color theme="5" tint="-0.24993999302387238"/>
      </top>
      <bottom style="thin">
        <color theme="5" tint="-0.24993999302387238"/>
      </bottom>
    </border>
    <border>
      <left>
        <color indexed="63"/>
      </left>
      <right style="double">
        <color theme="5" tint="-0.24993999302387238"/>
      </right>
      <top style="double">
        <color theme="5" tint="-0.24993999302387238"/>
      </top>
      <bottom style="thin">
        <color theme="5" tint="-0.24993999302387238"/>
      </bottom>
    </border>
    <border>
      <left style="thick">
        <color theme="5" tint="-0.24993999302387238"/>
      </left>
      <right>
        <color indexed="63"/>
      </right>
      <top style="thick">
        <color rgb="FFC00000"/>
      </top>
      <bottom style="double">
        <color theme="8" tint="-0.4999699890613556"/>
      </bottom>
    </border>
    <border>
      <left>
        <color indexed="63"/>
      </left>
      <right>
        <color indexed="63"/>
      </right>
      <top style="thick">
        <color rgb="FFC00000"/>
      </top>
      <bottom style="double">
        <color theme="8" tint="-0.4999699890613556"/>
      </bottom>
    </border>
    <border>
      <left>
        <color indexed="63"/>
      </left>
      <right style="thick">
        <color theme="5" tint="-0.24993999302387238"/>
      </right>
      <top style="thick">
        <color rgb="FFC00000"/>
      </top>
      <bottom style="double">
        <color theme="8" tint="-0.4999699890613556"/>
      </bottom>
    </border>
    <border>
      <left>
        <color indexed="63"/>
      </left>
      <right style="double">
        <color theme="5" tint="-0.24993999302387238"/>
      </right>
      <top style="double">
        <color theme="5" tint="-0.24993999302387238"/>
      </top>
      <bottom style="double">
        <color theme="5" tint="-0.24993999302387238"/>
      </bottom>
    </border>
    <border>
      <left>
        <color indexed="63"/>
      </left>
      <right>
        <color indexed="63"/>
      </right>
      <top>
        <color indexed="63"/>
      </top>
      <bottom style="thick">
        <color theme="5" tint="-0.24993999302387238"/>
      </bottom>
    </border>
    <border>
      <left style="thick">
        <color theme="5" tint="-0.24993999302387238"/>
      </left>
      <right style="thick">
        <color theme="5" tint="-0.24993999302387238"/>
      </right>
      <top>
        <color indexed="63"/>
      </top>
      <bottom style="thick">
        <color theme="5" tint="-0.24993999302387238"/>
      </bottom>
    </border>
    <border>
      <left style="thick">
        <color theme="9" tint="-0.24993999302387238"/>
      </left>
      <right style="thick">
        <color theme="9" tint="-0.24993999302387238"/>
      </right>
      <top style="thick">
        <color theme="9" tint="-0.24993999302387238"/>
      </top>
      <bottom style="thin">
        <color theme="9" tint="-0.24993999302387238"/>
      </bottom>
    </border>
    <border>
      <left style="double">
        <color theme="5" tint="-0.24993999302387238"/>
      </left>
      <right>
        <color indexed="63"/>
      </right>
      <top style="thin">
        <color theme="5" tint="-0.24993999302387238"/>
      </top>
      <bottom style="thin">
        <color theme="5" tint="-0.24993999302387238"/>
      </bottom>
    </border>
    <border>
      <left>
        <color indexed="63"/>
      </left>
      <right style="double">
        <color rgb="FFC00000"/>
      </right>
      <top style="thin">
        <color rgb="FFC00000"/>
      </top>
      <bottom style="thin">
        <color rgb="FFC00000"/>
      </bottom>
    </border>
    <border>
      <left>
        <color indexed="63"/>
      </left>
      <right style="double">
        <color theme="4" tint="-0.24993999302387238"/>
      </right>
      <top style="thin">
        <color theme="4" tint="-0.24993999302387238"/>
      </top>
      <bottom>
        <color indexed="63"/>
      </bottom>
    </border>
    <border>
      <left>
        <color indexed="63"/>
      </left>
      <right style="double">
        <color rgb="FFC00000"/>
      </right>
      <top style="thin">
        <color rgb="FFC00000"/>
      </top>
      <bottom>
        <color indexed="63"/>
      </bottom>
    </border>
    <border>
      <left style="medium">
        <color theme="4" tint="-0.4999699890613556"/>
      </left>
      <right>
        <color indexed="63"/>
      </right>
      <top>
        <color indexed="63"/>
      </top>
      <bottom>
        <color indexed="63"/>
      </bottom>
    </border>
    <border>
      <left style="thick">
        <color rgb="FFFF0000"/>
      </left>
      <right>
        <color indexed="63"/>
      </right>
      <top style="thick">
        <color rgb="FFFF0000"/>
      </top>
      <bottom style="thick"/>
    </border>
    <border>
      <left>
        <color indexed="63"/>
      </left>
      <right>
        <color indexed="63"/>
      </right>
      <top style="thick">
        <color rgb="FFFF0000"/>
      </top>
      <bottom style="thick"/>
    </border>
    <border>
      <left>
        <color indexed="63"/>
      </left>
      <right style="double">
        <color rgb="FFC00000"/>
      </right>
      <top style="thin">
        <color rgb="FFC00000"/>
      </top>
      <bottom style="double">
        <color theme="4" tint="-0.24993999302387238"/>
      </bottom>
    </border>
    <border>
      <left style="medium">
        <color theme="4" tint="-0.4999699890613556"/>
      </left>
      <right>
        <color indexed="63"/>
      </right>
      <top style="thin">
        <color theme="4" tint="-0.4999699890613556"/>
      </top>
      <bottom style="medium">
        <color theme="4" tint="-0.4999699890613556"/>
      </bottom>
    </border>
    <border>
      <left style="thick"/>
      <right style="thick"/>
      <top style="thick"/>
      <bottom style="thick"/>
    </border>
    <border>
      <left>
        <color indexed="63"/>
      </left>
      <right style="double">
        <color theme="4" tint="-0.24993999302387238"/>
      </right>
      <top style="double">
        <color theme="4" tint="-0.24993999302387238"/>
      </top>
      <bottom style="thin">
        <color theme="4" tint="-0.24993999302387238"/>
      </bottom>
    </border>
    <border>
      <left style="thick">
        <color rgb="FFFF0000"/>
      </left>
      <right>
        <color indexed="63"/>
      </right>
      <top style="thick">
        <color theme="8" tint="-0.4999699890613556"/>
      </top>
      <bottom style="thick">
        <color theme="8" tint="-0.4999699890613556"/>
      </bottom>
    </border>
    <border>
      <left style="double">
        <color theme="8" tint="-0.4999699890613556"/>
      </left>
      <right>
        <color indexed="63"/>
      </right>
      <top style="thick">
        <color theme="8" tint="-0.4999699890613556"/>
      </top>
      <bottom style="thick">
        <color theme="8" tint="-0.4999699890613556"/>
      </bottom>
    </border>
    <border>
      <left>
        <color indexed="63"/>
      </left>
      <right style="thick">
        <color theme="8" tint="-0.4999699890613556"/>
      </right>
      <top style="thick">
        <color theme="8" tint="-0.4999699890613556"/>
      </top>
      <bottom style="thick">
        <color theme="8" tint="-0.4999699890613556"/>
      </bottom>
    </border>
    <border>
      <left style="double">
        <color theme="8" tint="-0.4999699890613556"/>
      </left>
      <right style="thick">
        <color theme="8" tint="-0.4999699890613556"/>
      </right>
      <top style="thick">
        <color theme="8" tint="-0.4999699890613556"/>
      </top>
      <bottom style="thick">
        <color theme="8" tint="-0.4999699890613556"/>
      </bottom>
    </border>
    <border>
      <left>
        <color indexed="63"/>
      </left>
      <right style="double">
        <color theme="8" tint="-0.24993999302387238"/>
      </right>
      <top style="double">
        <color theme="8" tint="-0.4999699890613556"/>
      </top>
      <bottom style="thin">
        <color theme="8" tint="-0.24993999302387238"/>
      </bottom>
    </border>
    <border>
      <left>
        <color indexed="63"/>
      </left>
      <right style="thick">
        <color theme="9" tint="-0.4999699890613556"/>
      </right>
      <top style="thick">
        <color theme="9" tint="-0.4999699890613556"/>
      </top>
      <bottom style="thick">
        <color theme="9" tint="-0.4999699890613556"/>
      </bottom>
    </border>
    <border>
      <left style="thick">
        <color theme="9" tint="-0.4999699890613556"/>
      </left>
      <right style="thin">
        <color theme="9" tint="-0.4999699890613556"/>
      </right>
      <top style="thick">
        <color theme="9" tint="-0.4999699890613556"/>
      </top>
      <bottom>
        <color indexed="63"/>
      </bottom>
    </border>
    <border>
      <left style="thick"/>
      <right style="thick">
        <color rgb="FFFF0000"/>
      </right>
      <top style="thick">
        <color rgb="FFFF0000"/>
      </top>
      <bottom style="thick">
        <color rgb="FFFF0000"/>
      </bottom>
    </border>
    <border>
      <left style="thick">
        <color rgb="FFFF0000"/>
      </left>
      <right style="thin"/>
      <top>
        <color indexed="63"/>
      </top>
      <bottom style="thin"/>
    </border>
    <border>
      <left style="thin"/>
      <right style="thin"/>
      <top>
        <color indexed="63"/>
      </top>
      <bottom style="thin"/>
    </border>
    <border>
      <left style="thin"/>
      <right style="thick">
        <color rgb="FFFF0000"/>
      </right>
      <top>
        <color indexed="63"/>
      </top>
      <bottom style="thin"/>
    </border>
    <border>
      <left style="thin"/>
      <right style="thin"/>
      <top style="thin"/>
      <bottom>
        <color indexed="63"/>
      </bottom>
    </border>
    <border>
      <left style="thin"/>
      <right style="thin"/>
      <top style="thin"/>
      <bottom style="thin"/>
    </border>
    <border>
      <left style="thin"/>
      <right style="thick">
        <color rgb="FFFF0000"/>
      </right>
      <top style="thin"/>
      <bottom style="thin"/>
    </border>
    <border>
      <left style="thick">
        <color rgb="FFFF0000"/>
      </left>
      <right style="thin"/>
      <top style="thick"/>
      <bottom style="thick"/>
    </border>
    <border>
      <left style="thin"/>
      <right style="thick"/>
      <top style="thick"/>
      <bottom style="thick"/>
    </border>
    <border>
      <left style="thick"/>
      <right style="thin"/>
      <top style="thick"/>
      <bottom style="thick"/>
    </border>
    <border>
      <left>
        <color indexed="63"/>
      </left>
      <right>
        <color indexed="63"/>
      </right>
      <top style="thick"/>
      <bottom style="thick"/>
    </border>
    <border>
      <left style="thin"/>
      <right style="thick"/>
      <top style="thick"/>
      <bottom>
        <color indexed="63"/>
      </bottom>
    </border>
    <border>
      <left style="thick"/>
      <right style="thin"/>
      <top style="thick"/>
      <bottom>
        <color indexed="63"/>
      </bottom>
    </border>
    <border>
      <left style="thin"/>
      <right style="thick">
        <color rgb="FFFF0000"/>
      </right>
      <top style="thin"/>
      <bottom style="thick"/>
    </border>
    <border>
      <left style="thin"/>
      <right style="thin"/>
      <top style="thick"/>
      <bottom>
        <color indexed="63"/>
      </bottom>
    </border>
    <border>
      <left style="thin"/>
      <right>
        <color indexed="63"/>
      </right>
      <top style="thin"/>
      <bottom>
        <color indexed="63"/>
      </bottom>
    </border>
    <border>
      <left style="thick">
        <color rgb="FFFF0000"/>
      </left>
      <right style="thin">
        <color rgb="FF7030A0"/>
      </right>
      <top style="thick">
        <color rgb="FF7030A0"/>
      </top>
      <bottom style="thick">
        <color rgb="FF7030A0"/>
      </bottom>
    </border>
    <border>
      <left style="thin">
        <color rgb="FF7030A0"/>
      </left>
      <right style="thin">
        <color rgb="FF7030A0"/>
      </right>
      <top style="thick">
        <color rgb="FF7030A0"/>
      </top>
      <bottom style="thick">
        <color rgb="FF7030A0"/>
      </bottom>
    </border>
    <border>
      <left style="thin">
        <color rgb="FF7030A0"/>
      </left>
      <right style="thick">
        <color rgb="FF7030A0"/>
      </right>
      <top style="thick">
        <color rgb="FF7030A0"/>
      </top>
      <bottom style="thick">
        <color rgb="FF7030A0"/>
      </bottom>
    </border>
    <border>
      <left style="thick">
        <color rgb="FF7030A0"/>
      </left>
      <right>
        <color indexed="63"/>
      </right>
      <top style="thick"/>
      <bottom>
        <color indexed="63"/>
      </bottom>
    </border>
    <border>
      <left>
        <color indexed="63"/>
      </left>
      <right>
        <color indexed="63"/>
      </right>
      <top style="thick"/>
      <bottom style="thick">
        <color rgb="FF7030A0"/>
      </bottom>
    </border>
    <border>
      <left style="thin"/>
      <right style="thick">
        <color rgb="FF7030A0"/>
      </right>
      <top style="thick"/>
      <bottom style="thick">
        <color rgb="FF7030A0"/>
      </bottom>
    </border>
    <border>
      <left style="thick"/>
      <right style="thick"/>
      <top style="thick"/>
      <bottom>
        <color indexed="63"/>
      </bottom>
    </border>
    <border>
      <left>
        <color indexed="63"/>
      </left>
      <right style="thin"/>
      <top>
        <color indexed="63"/>
      </top>
      <bottom style="thin"/>
    </border>
    <border>
      <left style="thin"/>
      <right>
        <color indexed="63"/>
      </right>
      <top style="thin"/>
      <bottom style="thin"/>
    </border>
    <border>
      <left style="thick"/>
      <right style="thick"/>
      <top>
        <color indexed="63"/>
      </top>
      <bottom style="thin"/>
    </border>
    <border>
      <left style="thick"/>
      <right style="thick"/>
      <top style="thin"/>
      <bottom style="thin"/>
    </border>
    <border>
      <left style="thick"/>
      <right style="thick"/>
      <top>
        <color indexed="63"/>
      </top>
      <bottom style="thick"/>
    </border>
    <border>
      <left style="thin">
        <color rgb="FF000000"/>
      </left>
      <right style="thin">
        <color rgb="FF000000"/>
      </right>
      <top>
        <color indexed="63"/>
      </top>
      <bottom>
        <color indexed="63"/>
      </bottom>
    </border>
    <border>
      <left style="thick">
        <color rgb="FFFF0000"/>
      </left>
      <right style="thin"/>
      <top style="thin"/>
      <bottom style="thin"/>
    </border>
    <border>
      <left style="thin"/>
      <right style="thin"/>
      <top style="thick"/>
      <bottom style="thin"/>
    </border>
    <border>
      <left style="thick"/>
      <right style="thick"/>
      <top style="thin"/>
      <bottom style="thick"/>
    </border>
    <border>
      <left>
        <color indexed="63"/>
      </left>
      <right style="thick"/>
      <top>
        <color indexed="63"/>
      </top>
      <bottom style="thick"/>
    </border>
    <border>
      <left style="thick"/>
      <right>
        <color indexed="63"/>
      </right>
      <top>
        <color indexed="63"/>
      </top>
      <bottom>
        <color indexed="63"/>
      </bottom>
    </border>
    <border>
      <left>
        <color indexed="63"/>
      </left>
      <right style="thick"/>
      <top>
        <color indexed="63"/>
      </top>
      <bottom>
        <color indexed="63"/>
      </bottom>
    </border>
    <border>
      <left>
        <color indexed="63"/>
      </left>
      <right>
        <color indexed="63"/>
      </right>
      <top>
        <color indexed="63"/>
      </top>
      <bottom style="thick"/>
    </border>
    <border>
      <left style="medium"/>
      <right style="medium"/>
      <top style="medium"/>
      <bottom style="medium"/>
    </border>
    <border>
      <left>
        <color indexed="63"/>
      </left>
      <right style="double">
        <color theme="9" tint="-0.24993999302387238"/>
      </right>
      <top style="thin">
        <color theme="9" tint="-0.24993999302387238"/>
      </top>
      <bottom style="double">
        <color theme="9" tint="-0.24993999302387238"/>
      </bottom>
    </border>
    <border>
      <left>
        <color indexed="63"/>
      </left>
      <right style="double">
        <color rgb="FF7030A0"/>
      </right>
      <top style="double">
        <color rgb="FF7030A0"/>
      </top>
      <bottom style="double">
        <color rgb="FF7030A0"/>
      </bottom>
    </border>
    <border>
      <left style="double">
        <color theme="4" tint="-0.24993999302387238"/>
      </left>
      <right>
        <color indexed="63"/>
      </right>
      <top style="thin">
        <color theme="4" tint="-0.24993999302387238"/>
      </top>
      <bottom>
        <color indexed="63"/>
      </bottom>
    </border>
    <border>
      <left>
        <color indexed="63"/>
      </left>
      <right>
        <color indexed="63"/>
      </right>
      <top style="thin">
        <color theme="4" tint="-0.24993999302387238"/>
      </top>
      <bottom>
        <color indexed="63"/>
      </bottom>
    </border>
    <border>
      <left>
        <color indexed="63"/>
      </left>
      <right>
        <color indexed="63"/>
      </right>
      <top style="thin">
        <color theme="4" tint="-0.24993999302387238"/>
      </top>
      <bottom style="double">
        <color theme="4" tint="-0.24993999302387238"/>
      </bottom>
    </border>
    <border>
      <left style="double">
        <color theme="4" tint="-0.24993999302387238"/>
      </left>
      <right>
        <color indexed="63"/>
      </right>
      <top style="double">
        <color theme="4" tint="-0.24993999302387238"/>
      </top>
      <bottom style="double">
        <color theme="4" tint="-0.24993999302387238"/>
      </bottom>
    </border>
    <border>
      <left>
        <color indexed="63"/>
      </left>
      <right>
        <color indexed="63"/>
      </right>
      <top style="double">
        <color theme="4" tint="-0.24993999302387238"/>
      </top>
      <bottom style="double">
        <color theme="4" tint="-0.24993999302387238"/>
      </bottom>
    </border>
    <border>
      <left style="double">
        <color rgb="FF7030A0"/>
      </left>
      <right>
        <color indexed="63"/>
      </right>
      <top style="double">
        <color rgb="FF7030A0"/>
      </top>
      <bottom style="double">
        <color rgb="FF7030A0"/>
      </bottom>
    </border>
    <border>
      <left>
        <color indexed="63"/>
      </left>
      <right>
        <color indexed="63"/>
      </right>
      <top style="double">
        <color rgb="FF7030A0"/>
      </top>
      <bottom style="double">
        <color rgb="FF7030A0"/>
      </bottom>
    </border>
    <border>
      <left style="double">
        <color rgb="FFC00000"/>
      </left>
      <right>
        <color indexed="63"/>
      </right>
      <top style="thin">
        <color rgb="FFC00000"/>
      </top>
      <bottom style="double">
        <color theme="4" tint="-0.24993999302387238"/>
      </bottom>
    </border>
    <border>
      <left>
        <color indexed="63"/>
      </left>
      <right>
        <color indexed="63"/>
      </right>
      <top style="thin">
        <color rgb="FFC00000"/>
      </top>
      <bottom style="double">
        <color theme="4" tint="-0.24993999302387238"/>
      </bottom>
    </border>
    <border>
      <left style="double">
        <color theme="4" tint="-0.24993999302387238"/>
      </left>
      <right>
        <color indexed="63"/>
      </right>
      <top style="double">
        <color theme="4" tint="-0.24993999302387238"/>
      </top>
      <bottom style="thin">
        <color theme="4" tint="-0.24993999302387238"/>
      </bottom>
    </border>
    <border>
      <left>
        <color indexed="63"/>
      </left>
      <right>
        <color indexed="63"/>
      </right>
      <top style="double">
        <color theme="4" tint="-0.24993999302387238"/>
      </top>
      <bottom style="thin">
        <color theme="4" tint="-0.24993999302387238"/>
      </bottom>
    </border>
    <border>
      <left style="medium">
        <color rgb="FF7030A0"/>
      </left>
      <right>
        <color indexed="63"/>
      </right>
      <top style="medium">
        <color rgb="FF7030A0"/>
      </top>
      <bottom style="medium">
        <color rgb="FF7030A0"/>
      </bottom>
    </border>
    <border>
      <left>
        <color indexed="63"/>
      </left>
      <right>
        <color indexed="63"/>
      </right>
      <top style="medium">
        <color rgb="FF7030A0"/>
      </top>
      <bottom style="medium">
        <color rgb="FF7030A0"/>
      </bottom>
    </border>
    <border>
      <left style="double">
        <color rgb="FFC00000"/>
      </left>
      <right>
        <color indexed="63"/>
      </right>
      <top style="thin">
        <color rgb="FFC00000"/>
      </top>
      <bottom style="thin">
        <color rgb="FFC00000"/>
      </bottom>
    </border>
    <border>
      <left>
        <color indexed="63"/>
      </left>
      <right>
        <color indexed="63"/>
      </right>
      <top style="thin">
        <color rgb="FFC00000"/>
      </top>
      <bottom style="thin">
        <color rgb="FFC00000"/>
      </bottom>
    </border>
    <border>
      <left style="double">
        <color theme="8" tint="-0.4999699890613556"/>
      </left>
      <right>
        <color indexed="63"/>
      </right>
      <top style="thick">
        <color rgb="FFC00000"/>
      </top>
      <bottom style="thick">
        <color rgb="FFC00000"/>
      </bottom>
    </border>
    <border>
      <left>
        <color indexed="63"/>
      </left>
      <right>
        <color indexed="63"/>
      </right>
      <top style="thick">
        <color rgb="FFC00000"/>
      </top>
      <bottom style="thick">
        <color rgb="FFC00000"/>
      </bottom>
    </border>
    <border>
      <left style="double">
        <color rgb="FFC00000"/>
      </left>
      <right>
        <color indexed="63"/>
      </right>
      <top style="thin">
        <color rgb="FFC00000"/>
      </top>
      <bottom>
        <color indexed="63"/>
      </bottom>
    </border>
    <border>
      <left>
        <color indexed="63"/>
      </left>
      <right>
        <color indexed="63"/>
      </right>
      <top style="thin">
        <color rgb="FFC00000"/>
      </top>
      <bottom>
        <color indexed="63"/>
      </bottom>
    </border>
    <border>
      <left style="double">
        <color rgb="FFC00000"/>
      </left>
      <right>
        <color indexed="63"/>
      </right>
      <top style="double">
        <color rgb="FFC00000"/>
      </top>
      <bottom style="thin">
        <color rgb="FFC00000"/>
      </bottom>
    </border>
    <border>
      <left>
        <color indexed="63"/>
      </left>
      <right>
        <color indexed="63"/>
      </right>
      <top style="double">
        <color rgb="FFC00000"/>
      </top>
      <bottom style="thin">
        <color rgb="FFC00000"/>
      </bottom>
    </border>
    <border>
      <left>
        <color indexed="63"/>
      </left>
      <right style="double">
        <color rgb="FFC00000"/>
      </right>
      <top style="double">
        <color rgb="FFC00000"/>
      </top>
      <bottom style="thin">
        <color rgb="FFC00000"/>
      </bottom>
    </border>
    <border>
      <left style="double">
        <color theme="5" tint="-0.24993999302387238"/>
      </left>
      <right>
        <color indexed="63"/>
      </right>
      <top style="double">
        <color theme="5" tint="-0.24993999302387238"/>
      </top>
      <bottom style="thin">
        <color theme="5" tint="-0.24993999302387238"/>
      </bottom>
    </border>
    <border>
      <left style="double">
        <color theme="5" tint="-0.24993999302387238"/>
      </left>
      <right>
        <color indexed="63"/>
      </right>
      <top style="thin">
        <color theme="5" tint="-0.24993999302387238"/>
      </top>
      <bottom style="double">
        <color theme="5" tint="-0.24993999302387238"/>
      </bottom>
    </border>
    <border>
      <left style="thin">
        <color rgb="FF000000"/>
      </left>
      <right>
        <color indexed="63"/>
      </right>
      <top style="thin">
        <color rgb="FF000000"/>
      </top>
      <bottom style="thin">
        <color rgb="FF000000"/>
      </bottom>
    </border>
    <border>
      <left>
        <color indexed="63"/>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style="thick">
        <color theme="5" tint="-0.24993999302387238"/>
      </right>
      <top style="thick">
        <color theme="5" tint="-0.24993999302387238"/>
      </top>
      <bottom>
        <color indexed="63"/>
      </bottom>
    </border>
    <border>
      <left style="double">
        <color theme="9" tint="-0.24993999302387238"/>
      </left>
      <right>
        <color indexed="63"/>
      </right>
      <top style="thin">
        <color theme="9" tint="-0.24993999302387238"/>
      </top>
      <bottom style="thin">
        <color theme="9" tint="-0.24993999302387238"/>
      </bottom>
    </border>
    <border>
      <left>
        <color indexed="63"/>
      </left>
      <right>
        <color indexed="63"/>
      </right>
      <top style="thin">
        <color theme="9" tint="-0.24993999302387238"/>
      </top>
      <bottom style="thin">
        <color theme="9" tint="-0.24993999302387238"/>
      </bottom>
    </border>
    <border>
      <left style="double">
        <color theme="9" tint="-0.24993999302387238"/>
      </left>
      <right>
        <color indexed="63"/>
      </right>
      <top style="thin">
        <color theme="9" tint="-0.24993999302387238"/>
      </top>
      <bottom style="double">
        <color theme="9" tint="-0.24993999302387238"/>
      </bottom>
    </border>
    <border>
      <left>
        <color indexed="63"/>
      </left>
      <right>
        <color indexed="63"/>
      </right>
      <top style="thin">
        <color theme="9" tint="-0.24993999302387238"/>
      </top>
      <bottom style="double">
        <color theme="9" tint="-0.24993999302387238"/>
      </bottom>
    </border>
    <border>
      <left style="thick">
        <color theme="9" tint="-0.24993999302387238"/>
      </left>
      <right>
        <color indexed="63"/>
      </right>
      <top style="thick">
        <color theme="9" tint="-0.24993999302387238"/>
      </top>
      <bottom style="thick">
        <color theme="9" tint="-0.24993999302387238"/>
      </bottom>
    </border>
    <border>
      <left>
        <color indexed="63"/>
      </left>
      <right>
        <color indexed="63"/>
      </right>
      <top style="thick">
        <color theme="9" tint="-0.24993999302387238"/>
      </top>
      <bottom style="thick">
        <color theme="9" tint="-0.24993999302387238"/>
      </bottom>
    </border>
    <border>
      <left style="thin">
        <color rgb="FF000000"/>
      </left>
      <right>
        <color indexed="63"/>
      </right>
      <top>
        <color indexed="63"/>
      </top>
      <bottom style="thin">
        <color rgb="FF000000"/>
      </bottom>
    </border>
    <border>
      <left>
        <color indexed="63"/>
      </left>
      <right>
        <color indexed="63"/>
      </right>
      <top>
        <color indexed="63"/>
      </top>
      <bottom style="thin">
        <color rgb="FF000000"/>
      </bottom>
    </border>
    <border>
      <left>
        <color indexed="63"/>
      </left>
      <right style="thin">
        <color rgb="FF000000"/>
      </right>
      <top>
        <color indexed="63"/>
      </top>
      <bottom style="thin">
        <color rgb="FF000000"/>
      </bottom>
    </border>
    <border>
      <left>
        <color indexed="63"/>
      </left>
      <right>
        <color indexed="63"/>
      </right>
      <top style="double">
        <color rgb="FFCC6600"/>
      </top>
      <bottom style="double">
        <color rgb="FFCC6600"/>
      </bottom>
    </border>
    <border>
      <left style="thick">
        <color rgb="FF00B050"/>
      </left>
      <right>
        <color indexed="63"/>
      </right>
      <top style="thick">
        <color rgb="FF00B050"/>
      </top>
      <bottom>
        <color indexed="63"/>
      </bottom>
    </border>
    <border>
      <left>
        <color indexed="63"/>
      </left>
      <right>
        <color indexed="63"/>
      </right>
      <top style="thick">
        <color rgb="FF00B050"/>
      </top>
      <bottom>
        <color indexed="63"/>
      </bottom>
    </border>
    <border>
      <left>
        <color indexed="63"/>
      </left>
      <right style="thick">
        <color rgb="FF00B050"/>
      </right>
      <top style="thick">
        <color rgb="FF00B050"/>
      </top>
      <bottom>
        <color indexed="63"/>
      </bottom>
    </border>
    <border>
      <left style="double">
        <color theme="9" tint="-0.24993999302387238"/>
      </left>
      <right>
        <color indexed="63"/>
      </right>
      <top style="double">
        <color theme="9" tint="-0.24993999302387238"/>
      </top>
      <bottom style="thin">
        <color theme="9" tint="-0.24993999302387238"/>
      </bottom>
    </border>
    <border>
      <left>
        <color indexed="63"/>
      </left>
      <right>
        <color indexed="63"/>
      </right>
      <top style="double">
        <color theme="9" tint="-0.24993999302387238"/>
      </top>
      <bottom style="thin">
        <color theme="9" tint="-0.24993999302387238"/>
      </bottom>
    </border>
    <border>
      <left>
        <color indexed="63"/>
      </left>
      <right style="double">
        <color theme="9" tint="-0.24993999302387238"/>
      </right>
      <top style="double">
        <color theme="9" tint="-0.24993999302387238"/>
      </top>
      <bottom style="thin">
        <color theme="9" tint="-0.24993999302387238"/>
      </bottom>
    </border>
    <border>
      <left style="double"/>
      <right>
        <color indexed="63"/>
      </right>
      <top style="double"/>
      <bottom style="double"/>
    </border>
    <border>
      <left>
        <color indexed="63"/>
      </left>
      <right>
        <color indexed="63"/>
      </right>
      <top style="double"/>
      <bottom style="double"/>
    </border>
    <border>
      <left style="thin">
        <color rgb="FF000000"/>
      </left>
      <right>
        <color indexed="63"/>
      </right>
      <top style="thin">
        <color rgb="FF000000"/>
      </top>
      <bottom>
        <color indexed="63"/>
      </bottom>
    </border>
    <border>
      <left>
        <color indexed="63"/>
      </left>
      <right>
        <color indexed="63"/>
      </right>
      <top style="thin">
        <color rgb="FF000000"/>
      </top>
      <bottom>
        <color indexed="63"/>
      </bottom>
    </border>
    <border>
      <left>
        <color indexed="63"/>
      </left>
      <right style="thin">
        <color rgb="FF000000"/>
      </right>
      <top style="thin">
        <color rgb="FF000000"/>
      </top>
      <bottom>
        <color indexed="63"/>
      </bottom>
    </border>
    <border>
      <left style="double">
        <color theme="9" tint="-0.24993999302387238"/>
      </left>
      <right>
        <color indexed="63"/>
      </right>
      <top style="double">
        <color theme="9" tint="-0.24993999302387238"/>
      </top>
      <bottom style="double">
        <color theme="9" tint="-0.24993999302387238"/>
      </bottom>
    </border>
    <border>
      <left>
        <color indexed="63"/>
      </left>
      <right>
        <color indexed="63"/>
      </right>
      <top style="double">
        <color theme="9" tint="-0.24993999302387238"/>
      </top>
      <bottom style="double">
        <color theme="9" tint="-0.24993999302387238"/>
      </bottom>
    </border>
    <border>
      <left>
        <color indexed="63"/>
      </left>
      <right style="double">
        <color theme="9" tint="-0.24993999302387238"/>
      </right>
      <top style="double">
        <color theme="9" tint="-0.24993999302387238"/>
      </top>
      <bottom style="double">
        <color theme="9" tint="-0.24993999302387238"/>
      </bottom>
    </border>
    <border>
      <left style="thin">
        <color rgb="FF000000"/>
      </left>
      <right>
        <color indexed="63"/>
      </right>
      <top>
        <color indexed="63"/>
      </top>
      <bottom>
        <color indexed="63"/>
      </bottom>
    </border>
    <border>
      <left>
        <color indexed="63"/>
      </left>
      <right style="thin">
        <color rgb="FF000000"/>
      </right>
      <top>
        <color indexed="63"/>
      </top>
      <bottom>
        <color indexed="63"/>
      </bottom>
    </border>
    <border>
      <left style="medium">
        <color theme="8" tint="-0.4999699890613556"/>
      </left>
      <right>
        <color indexed="63"/>
      </right>
      <top style="medium">
        <color theme="8" tint="-0.4999699890613556"/>
      </top>
      <bottom style="medium">
        <color theme="8" tint="-0.4999699890613556"/>
      </bottom>
    </border>
    <border>
      <left>
        <color indexed="63"/>
      </left>
      <right>
        <color indexed="63"/>
      </right>
      <top style="medium">
        <color theme="8" tint="-0.4999699890613556"/>
      </top>
      <bottom style="medium">
        <color theme="8" tint="-0.4999699890613556"/>
      </bottom>
    </border>
    <border>
      <left>
        <color indexed="63"/>
      </left>
      <right style="double">
        <color rgb="FFFF0000"/>
      </right>
      <top style="double">
        <color rgb="FFFF0000"/>
      </top>
      <bottom style="double">
        <color rgb="FFFF0000"/>
      </bottom>
    </border>
    <border>
      <left style="double">
        <color theme="4" tint="-0.4999699890613556"/>
      </left>
      <right>
        <color indexed="63"/>
      </right>
      <top>
        <color indexed="63"/>
      </top>
      <bottom style="double">
        <color theme="4" tint="-0.4999699890613556"/>
      </bottom>
    </border>
    <border>
      <left>
        <color indexed="63"/>
      </left>
      <right>
        <color indexed="63"/>
      </right>
      <top>
        <color indexed="63"/>
      </top>
      <bottom style="double">
        <color theme="4" tint="-0.4999699890613556"/>
      </bottom>
    </border>
    <border>
      <left style="double">
        <color theme="7" tint="-0.24993999302387238"/>
      </left>
      <right>
        <color indexed="63"/>
      </right>
      <top style="double">
        <color theme="7" tint="-0.24993999302387238"/>
      </top>
      <bottom style="double">
        <color theme="7" tint="-0.24993999302387238"/>
      </bottom>
    </border>
    <border>
      <left style="double">
        <color theme="4" tint="-0.24993999302387238"/>
      </left>
      <right style="double">
        <color theme="4" tint="-0.24993999302387238"/>
      </right>
      <top style="double">
        <color theme="4" tint="-0.24993999302387238"/>
      </top>
      <bottom>
        <color indexed="63"/>
      </bottom>
    </border>
    <border>
      <left style="double">
        <color theme="4" tint="-0.24993999302387238"/>
      </left>
      <right style="double">
        <color theme="4" tint="-0.24993999302387238"/>
      </right>
      <top>
        <color indexed="63"/>
      </top>
      <bottom>
        <color indexed="63"/>
      </bottom>
    </border>
    <border>
      <left style="double">
        <color theme="4" tint="-0.24993999302387238"/>
      </left>
      <right style="double">
        <color theme="4" tint="-0.24993999302387238"/>
      </right>
      <top>
        <color indexed="63"/>
      </top>
      <bottom style="double">
        <color theme="4" tint="-0.24993999302387238"/>
      </bottom>
    </border>
    <border>
      <left style="double">
        <color theme="8" tint="-0.4999699890613556"/>
      </left>
      <right>
        <color indexed="63"/>
      </right>
      <top style="double">
        <color theme="8" tint="-0.4999699890613556"/>
      </top>
      <bottom>
        <color indexed="63"/>
      </bottom>
    </border>
    <border>
      <left>
        <color indexed="63"/>
      </left>
      <right>
        <color indexed="63"/>
      </right>
      <top style="double">
        <color theme="8" tint="-0.4999699890613556"/>
      </top>
      <bottom>
        <color indexed="63"/>
      </bottom>
    </border>
    <border>
      <left>
        <color indexed="63"/>
      </left>
      <right style="thin">
        <color theme="8" tint="-0.4999699890613556"/>
      </right>
      <top style="double">
        <color theme="8" tint="-0.4999699890613556"/>
      </top>
      <bottom>
        <color indexed="63"/>
      </bottom>
    </border>
    <border>
      <left style="double">
        <color theme="8" tint="-0.4999699890613556"/>
      </left>
      <right>
        <color indexed="63"/>
      </right>
      <top>
        <color indexed="63"/>
      </top>
      <bottom>
        <color indexed="63"/>
      </bottom>
    </border>
    <border>
      <left>
        <color indexed="63"/>
      </left>
      <right style="thin">
        <color theme="8" tint="-0.4999699890613556"/>
      </right>
      <top>
        <color indexed="63"/>
      </top>
      <bottom>
        <color indexed="63"/>
      </bottom>
    </border>
    <border>
      <left style="double">
        <color theme="8" tint="-0.4999699890613556"/>
      </left>
      <right>
        <color indexed="63"/>
      </right>
      <top>
        <color indexed="63"/>
      </top>
      <bottom style="double">
        <color theme="8" tint="-0.4999699890613556"/>
      </bottom>
    </border>
    <border>
      <left>
        <color indexed="63"/>
      </left>
      <right>
        <color indexed="63"/>
      </right>
      <top>
        <color indexed="63"/>
      </top>
      <bottom style="double">
        <color theme="8" tint="-0.4999699890613556"/>
      </bottom>
    </border>
    <border>
      <left>
        <color indexed="63"/>
      </left>
      <right style="thin">
        <color theme="8" tint="-0.4999699890613556"/>
      </right>
      <top>
        <color indexed="63"/>
      </top>
      <bottom style="double">
        <color theme="8" tint="-0.4999699890613556"/>
      </bottom>
    </border>
    <border>
      <left style="thin">
        <color theme="8" tint="-0.4999699890613556"/>
      </left>
      <right style="double">
        <color theme="8" tint="-0.4999699890613556"/>
      </right>
      <top style="double">
        <color theme="8" tint="-0.4999699890613556"/>
      </top>
      <bottom>
        <color indexed="63"/>
      </bottom>
    </border>
    <border>
      <left style="thin">
        <color theme="8" tint="-0.4999699890613556"/>
      </left>
      <right style="double">
        <color theme="8" tint="-0.4999699890613556"/>
      </right>
      <top>
        <color indexed="63"/>
      </top>
      <bottom>
        <color indexed="63"/>
      </bottom>
    </border>
    <border>
      <left style="thin">
        <color theme="8" tint="-0.4999699890613556"/>
      </left>
      <right style="double">
        <color theme="8" tint="-0.4999699890613556"/>
      </right>
      <top>
        <color indexed="63"/>
      </top>
      <bottom style="double">
        <color theme="8" tint="-0.4999699890613556"/>
      </bottom>
    </border>
    <border>
      <left style="double">
        <color theme="8" tint="-0.24993999302387238"/>
      </left>
      <right>
        <color indexed="63"/>
      </right>
      <top style="double">
        <color theme="8" tint="-0.24993999302387238"/>
      </top>
      <bottom style="double">
        <color theme="8" tint="-0.24993999302387238"/>
      </bottom>
    </border>
    <border>
      <left>
        <color indexed="63"/>
      </left>
      <right>
        <color indexed="63"/>
      </right>
      <top style="double">
        <color theme="8" tint="-0.24993999302387238"/>
      </top>
      <bottom style="double">
        <color theme="8" tint="-0.24993999302387238"/>
      </bottom>
    </border>
    <border>
      <left>
        <color indexed="63"/>
      </left>
      <right style="double">
        <color theme="8" tint="-0.24993999302387238"/>
      </right>
      <top style="double">
        <color theme="8" tint="-0.24993999302387238"/>
      </top>
      <bottom style="double">
        <color theme="8" tint="-0.24993999302387238"/>
      </bottom>
    </border>
    <border>
      <left style="double">
        <color theme="4" tint="-0.24993999302387238"/>
      </left>
      <right>
        <color indexed="63"/>
      </right>
      <top>
        <color indexed="63"/>
      </top>
      <bottom style="thin">
        <color theme="4" tint="-0.24993999302387238"/>
      </bottom>
    </border>
    <border>
      <left>
        <color indexed="63"/>
      </left>
      <right>
        <color indexed="63"/>
      </right>
      <top>
        <color indexed="63"/>
      </top>
      <bottom style="thin">
        <color theme="4" tint="-0.24993999302387238"/>
      </bottom>
    </border>
    <border>
      <left>
        <color indexed="63"/>
      </left>
      <right style="double">
        <color theme="4" tint="-0.24993999302387238"/>
      </right>
      <top>
        <color indexed="63"/>
      </top>
      <bottom style="thin">
        <color theme="4" tint="-0.24993999302387238"/>
      </bottom>
    </border>
    <border>
      <left style="double">
        <color theme="4" tint="-0.4999699890613556"/>
      </left>
      <right>
        <color indexed="63"/>
      </right>
      <top style="double">
        <color theme="4" tint="-0.4999699890613556"/>
      </top>
      <bottom style="thin">
        <color theme="4" tint="-0.4999699890613556"/>
      </bottom>
    </border>
    <border>
      <left>
        <color indexed="63"/>
      </left>
      <right>
        <color indexed="63"/>
      </right>
      <top style="double">
        <color theme="4" tint="-0.4999699890613556"/>
      </top>
      <bottom style="thin">
        <color theme="4" tint="-0.4999699890613556"/>
      </bottom>
    </border>
    <border>
      <left style="double">
        <color theme="4" tint="-0.4999699890613556"/>
      </left>
      <right>
        <color indexed="63"/>
      </right>
      <top style="thin">
        <color theme="4" tint="-0.4999699890613556"/>
      </top>
      <bottom style="thin">
        <color theme="4" tint="-0.4999699890613556"/>
      </bottom>
    </border>
    <border>
      <left style="thin">
        <color theme="4" tint="-0.4999699890613556"/>
      </left>
      <right>
        <color indexed="63"/>
      </right>
      <top style="thin">
        <color theme="4" tint="-0.4999699890613556"/>
      </top>
      <bottom style="thin">
        <color theme="4" tint="-0.4999699890613556"/>
      </bottom>
    </border>
    <border>
      <left style="thick">
        <color rgb="FF7030A0"/>
      </left>
      <right>
        <color indexed="63"/>
      </right>
      <top style="thick">
        <color rgb="FF7030A0"/>
      </top>
      <bottom style="thick">
        <color rgb="FF7030A0"/>
      </bottom>
    </border>
    <border>
      <left>
        <color indexed="63"/>
      </left>
      <right>
        <color indexed="63"/>
      </right>
      <top style="thick">
        <color rgb="FF7030A0"/>
      </top>
      <bottom style="thick">
        <color rgb="FF7030A0"/>
      </bottom>
    </border>
    <border>
      <left>
        <color indexed="63"/>
      </left>
      <right style="thick">
        <color rgb="FF7030A0"/>
      </right>
      <top style="thick">
        <color rgb="FF7030A0"/>
      </top>
      <bottom style="thick">
        <color rgb="FF7030A0"/>
      </bottom>
    </border>
    <border>
      <left style="double">
        <color theme="8" tint="-0.4999699890613556"/>
      </left>
      <right>
        <color indexed="63"/>
      </right>
      <top>
        <color indexed="63"/>
      </top>
      <bottom style="thin">
        <color theme="8" tint="-0.4999699890613556"/>
      </bottom>
    </border>
    <border>
      <left>
        <color indexed="63"/>
      </left>
      <right>
        <color indexed="63"/>
      </right>
      <top>
        <color indexed="63"/>
      </top>
      <bottom style="thin">
        <color theme="8" tint="-0.4999699890613556"/>
      </bottom>
    </border>
    <border>
      <left style="double">
        <color theme="8" tint="-0.4999699890613556"/>
      </left>
      <right>
        <color indexed="63"/>
      </right>
      <top style="thin">
        <color theme="8" tint="-0.4999699890613556"/>
      </top>
      <bottom style="thin">
        <color theme="8" tint="-0.4999699890613556"/>
      </bottom>
    </border>
    <border>
      <left>
        <color indexed="63"/>
      </left>
      <right>
        <color indexed="63"/>
      </right>
      <top style="thin">
        <color theme="8" tint="-0.4999699890613556"/>
      </top>
      <bottom style="thin">
        <color theme="8" tint="-0.4999699890613556"/>
      </bottom>
    </border>
    <border>
      <left>
        <color indexed="63"/>
      </left>
      <right style="double">
        <color theme="8" tint="-0.4999699890613556"/>
      </right>
      <top style="thin">
        <color theme="8" tint="-0.4999699890613556"/>
      </top>
      <bottom style="thin">
        <color theme="8" tint="-0.4999699890613556"/>
      </bottom>
    </border>
    <border>
      <left>
        <color indexed="63"/>
      </left>
      <right>
        <color indexed="63"/>
      </right>
      <top style="thin">
        <color theme="8" tint="-0.4999699890613556"/>
      </top>
      <bottom>
        <color indexed="63"/>
      </bottom>
    </border>
    <border>
      <left>
        <color indexed="63"/>
      </left>
      <right style="double">
        <color theme="8" tint="-0.4999699890613556"/>
      </right>
      <top style="thin">
        <color theme="8" tint="-0.4999699890613556"/>
      </top>
      <bottom>
        <color indexed="63"/>
      </bottom>
    </border>
    <border>
      <left>
        <color indexed="63"/>
      </left>
      <right style="double">
        <color theme="8" tint="-0.4999699890613556"/>
      </right>
      <top>
        <color indexed="63"/>
      </top>
      <bottom>
        <color indexed="63"/>
      </bottom>
    </border>
  </borders>
  <cellStyleXfs count="73">
    <xf numFmtId="0" fontId="0" fillId="0" borderId="0">
      <alignment/>
      <protection/>
    </xf>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16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8" fillId="2" borderId="0" applyNumberFormat="0" applyBorder="0" applyAlignment="0" applyProtection="0"/>
    <xf numFmtId="0" fontId="168" fillId="3" borderId="0" applyNumberFormat="0" applyBorder="0" applyAlignment="0" applyProtection="0"/>
    <xf numFmtId="0" fontId="168" fillId="4" borderId="0" applyNumberFormat="0" applyBorder="0" applyAlignment="0" applyProtection="0"/>
    <xf numFmtId="0" fontId="168" fillId="5" borderId="0" applyNumberFormat="0" applyBorder="0" applyAlignment="0" applyProtection="0"/>
    <xf numFmtId="0" fontId="168" fillId="6" borderId="0" applyNumberFormat="0" applyBorder="0" applyAlignment="0" applyProtection="0"/>
    <xf numFmtId="0" fontId="168" fillId="7" borderId="0" applyNumberFormat="0" applyBorder="0" applyAlignment="0" applyProtection="0"/>
    <xf numFmtId="0" fontId="168" fillId="8" borderId="0" applyNumberFormat="0" applyBorder="0" applyAlignment="0" applyProtection="0"/>
    <xf numFmtId="0" fontId="168" fillId="9" borderId="0" applyNumberFormat="0" applyBorder="0" applyAlignment="0" applyProtection="0"/>
    <xf numFmtId="0" fontId="168" fillId="10" borderId="0" applyNumberFormat="0" applyBorder="0" applyAlignment="0" applyProtection="0"/>
    <xf numFmtId="0" fontId="168" fillId="11" borderId="0" applyNumberFormat="0" applyBorder="0" applyAlignment="0" applyProtection="0"/>
    <xf numFmtId="0" fontId="168" fillId="12" borderId="0" applyNumberFormat="0" applyBorder="0" applyAlignment="0" applyProtection="0"/>
    <xf numFmtId="0" fontId="168" fillId="13" borderId="0" applyNumberFormat="0" applyBorder="0" applyAlignment="0" applyProtection="0"/>
    <xf numFmtId="0" fontId="169" fillId="14" borderId="0" applyNumberFormat="0" applyBorder="0" applyAlignment="0" applyProtection="0"/>
    <xf numFmtId="0" fontId="169" fillId="15" borderId="0" applyNumberFormat="0" applyBorder="0" applyAlignment="0" applyProtection="0"/>
    <xf numFmtId="0" fontId="169" fillId="16" borderId="0" applyNumberFormat="0" applyBorder="0" applyAlignment="0" applyProtection="0"/>
    <xf numFmtId="0" fontId="169" fillId="17" borderId="0" applyNumberFormat="0" applyBorder="0" applyAlignment="0" applyProtection="0"/>
    <xf numFmtId="0" fontId="169" fillId="18" borderId="0" applyNumberFormat="0" applyBorder="0" applyAlignment="0" applyProtection="0"/>
    <xf numFmtId="0" fontId="169" fillId="19" borderId="0" applyNumberFormat="0" applyBorder="0" applyAlignment="0" applyProtection="0"/>
    <xf numFmtId="0" fontId="169" fillId="20" borderId="0" applyNumberFormat="0" applyBorder="0" applyAlignment="0" applyProtection="0"/>
    <xf numFmtId="0" fontId="169" fillId="21" borderId="0" applyNumberFormat="0" applyBorder="0" applyAlignment="0" applyProtection="0"/>
    <xf numFmtId="0" fontId="169" fillId="22" borderId="0" applyNumberFormat="0" applyBorder="0" applyAlignment="0" applyProtection="0"/>
    <xf numFmtId="0" fontId="169" fillId="23" borderId="0" applyNumberFormat="0" applyBorder="0" applyAlignment="0" applyProtection="0"/>
    <xf numFmtId="0" fontId="169" fillId="24" borderId="0" applyNumberFormat="0" applyBorder="0" applyAlignment="0" applyProtection="0"/>
    <xf numFmtId="0" fontId="169" fillId="25" borderId="0" applyNumberFormat="0" applyBorder="0" applyAlignment="0" applyProtection="0"/>
    <xf numFmtId="0" fontId="170" fillId="26" borderId="0" applyNumberFormat="0" applyBorder="0" applyAlignment="0" applyProtection="0"/>
    <xf numFmtId="0" fontId="171" fillId="27" borderId="1" applyNumberFormat="0" applyAlignment="0" applyProtection="0"/>
    <xf numFmtId="0" fontId="172" fillId="28" borderId="2" applyNumberFormat="0" applyAlignment="0" applyProtection="0"/>
    <xf numFmtId="43" fontId="173" fillId="0" borderId="0" applyFont="0" applyFill="0" applyBorder="0" applyAlignment="0" applyProtection="0"/>
    <xf numFmtId="41" fontId="0" fillId="0" borderId="0" applyFont="0" applyFill="0" applyBorder="0" applyAlignment="0" applyProtection="0"/>
    <xf numFmtId="165" fontId="173" fillId="0" borderId="0" applyFont="0" applyFill="0" applyBorder="0" applyAlignment="0" applyProtection="0"/>
    <xf numFmtId="42" fontId="0" fillId="0" borderId="0" applyFont="0" applyFill="0" applyBorder="0" applyAlignment="0" applyProtection="0"/>
    <xf numFmtId="0" fontId="174" fillId="0" borderId="0" applyNumberFormat="0" applyFill="0" applyBorder="0" applyAlignment="0" applyProtection="0"/>
    <xf numFmtId="0" fontId="175" fillId="29" borderId="0" applyNumberFormat="0" applyBorder="0" applyAlignment="0" applyProtection="0"/>
    <xf numFmtId="0" fontId="176" fillId="0" borderId="3" applyNumberFormat="0" applyFill="0" applyAlignment="0" applyProtection="0"/>
    <xf numFmtId="0" fontId="177" fillId="0" borderId="4" applyNumberFormat="0" applyFill="0" applyAlignment="0" applyProtection="0"/>
    <xf numFmtId="0" fontId="178" fillId="0" borderId="5" applyNumberFormat="0" applyFill="0" applyAlignment="0" applyProtection="0"/>
    <xf numFmtId="0" fontId="178" fillId="0" borderId="0" applyNumberFormat="0" applyFill="0" applyBorder="0" applyAlignment="0" applyProtection="0"/>
    <xf numFmtId="0" fontId="179" fillId="0" borderId="0" applyNumberFormat="0" applyFill="0" applyBorder="0" applyAlignment="0" applyProtection="0"/>
    <xf numFmtId="0" fontId="180" fillId="30" borderId="1" applyNumberFormat="0" applyAlignment="0" applyProtection="0"/>
    <xf numFmtId="0" fontId="181" fillId="0" borderId="6" applyNumberFormat="0" applyFill="0" applyAlignment="0" applyProtection="0"/>
    <xf numFmtId="170" fontId="182" fillId="0" borderId="0" applyFont="0" applyFill="0" applyBorder="0" applyAlignment="0" applyProtection="0"/>
    <xf numFmtId="170" fontId="173" fillId="0" borderId="0" applyFont="0" applyFill="0" applyBorder="0" applyAlignment="0" applyProtection="0"/>
    <xf numFmtId="166" fontId="173" fillId="0" borderId="0" applyFont="0" applyFill="0" applyBorder="0" applyAlignment="0" applyProtection="0"/>
    <xf numFmtId="166" fontId="182" fillId="0" borderId="0" applyFont="0" applyFill="0" applyBorder="0" applyAlignment="0" applyProtection="0"/>
    <xf numFmtId="165" fontId="0" fillId="0" borderId="0" applyFont="0" applyFill="0" applyBorder="0" applyAlignment="0" applyProtection="0"/>
    <xf numFmtId="0" fontId="183" fillId="31" borderId="0" applyNumberFormat="0" applyBorder="0" applyAlignment="0" applyProtection="0"/>
    <xf numFmtId="0" fontId="182" fillId="0" borderId="0">
      <alignment/>
      <protection/>
    </xf>
    <xf numFmtId="0" fontId="173" fillId="0" borderId="0">
      <alignment/>
      <protection/>
    </xf>
    <xf numFmtId="0" fontId="0" fillId="0" borderId="0">
      <alignment/>
      <protection/>
    </xf>
    <xf numFmtId="0" fontId="0" fillId="32" borderId="7" applyNumberFormat="0" applyFont="0" applyAlignment="0" applyProtection="0"/>
    <xf numFmtId="0" fontId="184" fillId="27" borderId="8" applyNumberFormat="0" applyAlignment="0" applyProtection="0"/>
    <xf numFmtId="9" fontId="173" fillId="0" borderId="0" applyFont="0" applyFill="0" applyBorder="0" applyAlignment="0" applyProtection="0"/>
    <xf numFmtId="9" fontId="182" fillId="0" borderId="0" applyFont="0" applyFill="0" applyBorder="0" applyAlignment="0" applyProtection="0"/>
    <xf numFmtId="9" fontId="173" fillId="0" borderId="0" applyFont="0" applyFill="0" applyBorder="0" applyAlignment="0" applyProtection="0"/>
    <xf numFmtId="9" fontId="0" fillId="0" borderId="0" applyFont="0" applyFill="0" applyBorder="0" applyAlignment="0" applyProtection="0"/>
    <xf numFmtId="0" fontId="185" fillId="0" borderId="0" applyNumberFormat="0" applyFill="0" applyBorder="0" applyAlignment="0" applyProtection="0"/>
    <xf numFmtId="0" fontId="186" fillId="0" borderId="9" applyNumberFormat="0" applyFill="0" applyAlignment="0" applyProtection="0"/>
    <xf numFmtId="0" fontId="187" fillId="0" borderId="0" applyNumberFormat="0" applyFill="0" applyBorder="0" applyAlignment="0" applyProtection="0"/>
  </cellStyleXfs>
  <cellXfs count="773">
    <xf numFmtId="0" fontId="0" fillId="0" borderId="0" xfId="0" applyAlignment="1">
      <alignment/>
    </xf>
    <xf numFmtId="0" fontId="182" fillId="0" borderId="0" xfId="61">
      <alignment/>
      <protection/>
    </xf>
    <xf numFmtId="0" fontId="173" fillId="0" borderId="0" xfId="62">
      <alignment/>
      <protection/>
    </xf>
    <xf numFmtId="0" fontId="182" fillId="19" borderId="0" xfId="61" applyFill="1">
      <alignment/>
      <protection/>
    </xf>
    <xf numFmtId="0" fontId="173" fillId="19" borderId="0" xfId="62" applyFill="1">
      <alignment/>
      <protection/>
    </xf>
    <xf numFmtId="0" fontId="182" fillId="33" borderId="0" xfId="61" applyFill="1">
      <alignment/>
      <protection/>
    </xf>
    <xf numFmtId="0" fontId="173" fillId="34" borderId="0" xfId="62" applyFill="1">
      <alignment/>
      <protection/>
    </xf>
    <xf numFmtId="0" fontId="173" fillId="0" borderId="10" xfId="62" applyBorder="1">
      <alignment/>
      <protection/>
    </xf>
    <xf numFmtId="0" fontId="173" fillId="0" borderId="11" xfId="62" applyBorder="1">
      <alignment/>
      <protection/>
    </xf>
    <xf numFmtId="0" fontId="188" fillId="0" borderId="11" xfId="61" applyFont="1" applyBorder="1" applyAlignment="1">
      <alignment vertical="top" wrapText="1"/>
      <protection/>
    </xf>
    <xf numFmtId="0" fontId="188" fillId="0" borderId="12" xfId="61" applyFont="1" applyBorder="1" applyAlignment="1">
      <alignment vertical="top" wrapText="1"/>
      <protection/>
    </xf>
    <xf numFmtId="0" fontId="188" fillId="0" borderId="0" xfId="61" applyFont="1" applyAlignment="1">
      <alignment vertical="top" wrapText="1"/>
      <protection/>
    </xf>
    <xf numFmtId="167" fontId="189" fillId="4" borderId="13" xfId="58" applyNumberFormat="1" applyFont="1" applyFill="1" applyBorder="1" applyAlignment="1">
      <alignment horizontal="center" vertical="center"/>
    </xf>
    <xf numFmtId="168" fontId="189" fillId="4" borderId="14" xfId="61" applyNumberFormat="1" applyFont="1" applyFill="1" applyBorder="1" applyAlignment="1">
      <alignment vertical="center"/>
      <protection/>
    </xf>
    <xf numFmtId="0" fontId="189" fillId="35" borderId="0" xfId="61" applyFont="1" applyFill="1" applyAlignment="1">
      <alignment horizontal="center" vertical="center" wrapText="1"/>
      <protection/>
    </xf>
    <xf numFmtId="0" fontId="189" fillId="34" borderId="15" xfId="61" applyFont="1" applyFill="1" applyBorder="1" applyAlignment="1">
      <alignment horizontal="center" vertical="center"/>
      <protection/>
    </xf>
    <xf numFmtId="0" fontId="189" fillId="11" borderId="0" xfId="61" applyFont="1" applyFill="1">
      <alignment/>
      <protection/>
    </xf>
    <xf numFmtId="168" fontId="189" fillId="11" borderId="16" xfId="61" applyNumberFormat="1" applyFont="1" applyFill="1" applyBorder="1" applyAlignment="1">
      <alignment horizontal="center" vertical="center"/>
      <protection/>
    </xf>
    <xf numFmtId="0" fontId="188" fillId="0" borderId="10" xfId="61" applyFont="1" applyBorder="1" applyAlignment="1">
      <alignment vertical="top" wrapText="1"/>
      <protection/>
    </xf>
    <xf numFmtId="0" fontId="190" fillId="0" borderId="0" xfId="61" applyFont="1" applyAlignment="1">
      <alignment horizontal="center" vertical="center" wrapText="1"/>
      <protection/>
    </xf>
    <xf numFmtId="0" fontId="182" fillId="34" borderId="0" xfId="61" applyFill="1">
      <alignment/>
      <protection/>
    </xf>
    <xf numFmtId="0" fontId="191" fillId="34" borderId="17" xfId="61" applyFont="1" applyFill="1" applyBorder="1" applyAlignment="1">
      <alignment horizontal="center" vertical="center"/>
      <protection/>
    </xf>
    <xf numFmtId="0" fontId="192" fillId="8" borderId="18" xfId="61" applyFont="1" applyFill="1" applyBorder="1" applyAlignment="1">
      <alignment horizontal="center" vertical="center" wrapText="1"/>
      <protection/>
    </xf>
    <xf numFmtId="167" fontId="193" fillId="0" borderId="19" xfId="61" applyNumberFormat="1" applyFont="1" applyBorder="1" applyAlignment="1">
      <alignment horizontal="center" vertical="center"/>
      <protection/>
    </xf>
    <xf numFmtId="0" fontId="194" fillId="8" borderId="19" xfId="61" applyFont="1" applyFill="1" applyBorder="1" applyAlignment="1">
      <alignment horizontal="left" vertical="center" wrapText="1"/>
      <protection/>
    </xf>
    <xf numFmtId="167" fontId="195" fillId="0" borderId="20" xfId="61" applyNumberFormat="1" applyFont="1" applyBorder="1" applyAlignment="1">
      <alignment horizontal="center" vertical="center"/>
      <protection/>
    </xf>
    <xf numFmtId="0" fontId="173" fillId="0" borderId="21" xfId="62" applyBorder="1">
      <alignment/>
      <protection/>
    </xf>
    <xf numFmtId="0" fontId="196" fillId="0" borderId="0" xfId="61" applyFont="1" applyAlignment="1">
      <alignment vertical="top" wrapText="1"/>
      <protection/>
    </xf>
    <xf numFmtId="0" fontId="190" fillId="0" borderId="22" xfId="61" applyFont="1" applyBorder="1" applyAlignment="1">
      <alignment vertical="top" wrapText="1"/>
      <protection/>
    </xf>
    <xf numFmtId="0" fontId="193" fillId="0" borderId="23" xfId="61" applyFont="1" applyBorder="1" applyAlignment="1">
      <alignment horizontal="center" vertical="center"/>
      <protection/>
    </xf>
    <xf numFmtId="0" fontId="194" fillId="0" borderId="23" xfId="61" applyFont="1" applyBorder="1" applyAlignment="1">
      <alignment horizontal="center" vertical="center"/>
      <protection/>
    </xf>
    <xf numFmtId="0" fontId="197" fillId="0" borderId="23" xfId="61" applyFont="1" applyBorder="1" applyAlignment="1">
      <alignment horizontal="center" vertical="center" wrapText="1"/>
      <protection/>
    </xf>
    <xf numFmtId="0" fontId="191" fillId="0" borderId="23" xfId="61" applyFont="1" applyBorder="1" applyAlignment="1">
      <alignment horizontal="center" vertical="center"/>
      <protection/>
    </xf>
    <xf numFmtId="0" fontId="192" fillId="17" borderId="23" xfId="61" applyFont="1" applyFill="1" applyBorder="1" applyAlignment="1">
      <alignment horizontal="center" vertical="center" wrapText="1"/>
      <protection/>
    </xf>
    <xf numFmtId="0" fontId="189" fillId="4" borderId="24" xfId="61" applyFont="1" applyFill="1" applyBorder="1" applyAlignment="1">
      <alignment horizontal="center" vertical="center" wrapText="1"/>
      <protection/>
    </xf>
    <xf numFmtId="0" fontId="189" fillId="4" borderId="25" xfId="61" applyFont="1" applyFill="1" applyBorder="1" applyAlignment="1">
      <alignment horizontal="center" vertical="center"/>
      <protection/>
    </xf>
    <xf numFmtId="10" fontId="189" fillId="35" borderId="0" xfId="61" applyNumberFormat="1" applyFont="1" applyFill="1" applyAlignment="1">
      <alignment horizontal="center" vertical="center"/>
      <protection/>
    </xf>
    <xf numFmtId="168" fontId="189" fillId="34" borderId="26" xfId="61" applyNumberFormat="1" applyFont="1" applyFill="1" applyBorder="1" applyAlignment="1">
      <alignment horizontal="center" vertical="center"/>
      <protection/>
    </xf>
    <xf numFmtId="0" fontId="189" fillId="11" borderId="0" xfId="61" applyFont="1" applyFill="1" applyAlignment="1">
      <alignment vertical="center" wrapText="1"/>
      <protection/>
    </xf>
    <xf numFmtId="2" fontId="189" fillId="11" borderId="16" xfId="61" applyNumberFormat="1" applyFont="1" applyFill="1" applyBorder="1" applyAlignment="1">
      <alignment horizontal="center" vertical="center"/>
      <protection/>
    </xf>
    <xf numFmtId="167" fontId="182" fillId="0" borderId="0" xfId="61" applyNumberFormat="1">
      <alignment/>
      <protection/>
    </xf>
    <xf numFmtId="0" fontId="196" fillId="0" borderId="27" xfId="61" applyFont="1" applyBorder="1" applyAlignment="1">
      <alignment vertical="top" wrapText="1"/>
      <protection/>
    </xf>
    <xf numFmtId="169" fontId="198" fillId="0" borderId="0" xfId="57" applyNumberFormat="1" applyFont="1" applyAlignment="1">
      <alignment/>
    </xf>
    <xf numFmtId="167" fontId="199" fillId="34" borderId="28" xfId="61" applyNumberFormat="1" applyFont="1" applyFill="1" applyBorder="1" applyAlignment="1" applyProtection="1" quotePrefix="1">
      <alignment horizontal="center" vertical="center"/>
      <protection locked="0"/>
    </xf>
    <xf numFmtId="0" fontId="192" fillId="8" borderId="29" xfId="61" applyFont="1" applyFill="1" applyBorder="1" applyAlignment="1">
      <alignment horizontal="center" vertical="center" wrapText="1"/>
      <protection/>
    </xf>
    <xf numFmtId="167" fontId="194" fillId="0" borderId="30" xfId="61" applyNumberFormat="1" applyFont="1" applyBorder="1" applyAlignment="1">
      <alignment horizontal="center" vertical="center"/>
      <protection/>
    </xf>
    <xf numFmtId="0" fontId="200" fillId="0" borderId="31" xfId="61" applyFont="1" applyBorder="1" applyAlignment="1">
      <alignment horizontal="left" vertical="center"/>
      <protection/>
    </xf>
    <xf numFmtId="167" fontId="193" fillId="11" borderId="31" xfId="61" applyNumberFormat="1" applyFont="1" applyFill="1" applyBorder="1" applyAlignment="1">
      <alignment horizontal="center" vertical="center"/>
      <protection/>
    </xf>
    <xf numFmtId="0" fontId="196" fillId="0" borderId="22" xfId="61" applyFont="1" applyBorder="1" applyAlignment="1">
      <alignment vertical="top" wrapText="1"/>
      <protection/>
    </xf>
    <xf numFmtId="0" fontId="189" fillId="4" borderId="32" xfId="61" applyFont="1" applyFill="1" applyBorder="1" applyAlignment="1">
      <alignment horizontal="center" vertical="center" wrapText="1"/>
      <protection/>
    </xf>
    <xf numFmtId="168" fontId="189" fillId="4" borderId="33" xfId="58" applyNumberFormat="1" applyFont="1" applyFill="1" applyBorder="1" applyAlignment="1">
      <alignment horizontal="center"/>
    </xf>
    <xf numFmtId="167" fontId="189" fillId="2" borderId="34" xfId="58" applyNumberFormat="1" applyFont="1" applyFill="1" applyBorder="1" applyAlignment="1">
      <alignment horizontal="center" vertical="center" wrapText="1"/>
    </xf>
    <xf numFmtId="167" fontId="189" fillId="2" borderId="0" xfId="58" applyNumberFormat="1" applyFont="1" applyFill="1" applyBorder="1" applyAlignment="1">
      <alignment horizontal="center" vertical="center"/>
    </xf>
    <xf numFmtId="167" fontId="189" fillId="11" borderId="16" xfId="61" applyNumberFormat="1" applyFont="1" applyFill="1" applyBorder="1" applyAlignment="1">
      <alignment horizontal="center" vertical="center"/>
      <protection/>
    </xf>
    <xf numFmtId="0" fontId="201" fillId="0" borderId="0" xfId="61" applyFont="1" applyAlignment="1">
      <alignment vertical="center" wrapText="1"/>
      <protection/>
    </xf>
    <xf numFmtId="0" fontId="202" fillId="2" borderId="35" xfId="61" applyFont="1" applyFill="1" applyBorder="1" applyAlignment="1">
      <alignment horizontal="center" vertical="center"/>
      <protection/>
    </xf>
    <xf numFmtId="0" fontId="202" fillId="2" borderId="36" xfId="61" applyFont="1" applyFill="1" applyBorder="1" applyAlignment="1">
      <alignment horizontal="center" vertical="center"/>
      <protection/>
    </xf>
    <xf numFmtId="0" fontId="182" fillId="0" borderId="16" xfId="61" applyBorder="1">
      <alignment/>
      <protection/>
    </xf>
    <xf numFmtId="0" fontId="182" fillId="0" borderId="37" xfId="61" applyBorder="1">
      <alignment/>
      <protection/>
    </xf>
    <xf numFmtId="0" fontId="182" fillId="0" borderId="38" xfId="61" applyBorder="1">
      <alignment/>
      <protection/>
    </xf>
    <xf numFmtId="0" fontId="182" fillId="0" borderId="39" xfId="61" applyBorder="1">
      <alignment/>
      <protection/>
    </xf>
    <xf numFmtId="0" fontId="189" fillId="7" borderId="40" xfId="61" applyFont="1" applyFill="1" applyBorder="1" applyAlignment="1">
      <alignment horizontal="center" vertical="center" wrapText="1"/>
      <protection/>
    </xf>
    <xf numFmtId="9" fontId="189" fillId="7" borderId="41" xfId="61" applyNumberFormat="1" applyFont="1" applyFill="1" applyBorder="1" applyAlignment="1">
      <alignment horizontal="center" vertical="center"/>
      <protection/>
    </xf>
    <xf numFmtId="0" fontId="189" fillId="7" borderId="41" xfId="61" applyFont="1" applyFill="1" applyBorder="1" applyAlignment="1">
      <alignment horizontal="center" vertical="center" wrapText="1"/>
      <protection/>
    </xf>
    <xf numFmtId="0" fontId="189" fillId="7" borderId="42" xfId="61" applyFont="1" applyFill="1" applyBorder="1" applyAlignment="1">
      <alignment horizontal="center" vertical="center" wrapText="1"/>
      <protection/>
    </xf>
    <xf numFmtId="0" fontId="189" fillId="2" borderId="0" xfId="61" applyFont="1" applyFill="1" applyAlignment="1">
      <alignment wrapText="1"/>
      <protection/>
    </xf>
    <xf numFmtId="171" fontId="194" fillId="2" borderId="43" xfId="55" applyNumberFormat="1" applyFont="1" applyFill="1" applyBorder="1" applyAlignment="1">
      <alignment horizontal="center" vertical="center"/>
    </xf>
    <xf numFmtId="168" fontId="189" fillId="2" borderId="44" xfId="62" applyNumberFormat="1" applyFont="1" applyFill="1" applyBorder="1" applyAlignment="1" applyProtection="1" quotePrefix="1">
      <alignment horizontal="center" vertical="center"/>
      <protection locked="0"/>
    </xf>
    <xf numFmtId="168" fontId="189" fillId="2" borderId="23" xfId="62" applyNumberFormat="1" applyFont="1" applyFill="1" applyBorder="1" applyAlignment="1" quotePrefix="1">
      <alignment horizontal="center" vertical="center"/>
      <protection/>
    </xf>
    <xf numFmtId="167" fontId="200" fillId="19" borderId="0" xfId="61" applyNumberFormat="1" applyFont="1" applyFill="1" applyAlignment="1" quotePrefix="1">
      <alignment horizontal="center" vertical="center" wrapText="1"/>
      <protection/>
    </xf>
    <xf numFmtId="0" fontId="203" fillId="19" borderId="23" xfId="61" applyFont="1" applyFill="1" applyBorder="1" applyAlignment="1">
      <alignment horizontal="center" vertical="center" wrapText="1"/>
      <protection/>
    </xf>
    <xf numFmtId="0" fontId="204" fillId="0" borderId="0" xfId="61" applyFont="1" applyAlignment="1">
      <alignment vertical="top" wrapText="1"/>
      <protection/>
    </xf>
    <xf numFmtId="166" fontId="205" fillId="6" borderId="45" xfId="58" applyFont="1" applyFill="1" applyBorder="1" applyAlignment="1" applyProtection="1">
      <alignment vertical="top" wrapText="1"/>
      <protection/>
    </xf>
    <xf numFmtId="0" fontId="189" fillId="7" borderId="46" xfId="61" applyFont="1" applyFill="1" applyBorder="1" applyAlignment="1">
      <alignment horizontal="center" vertical="center" wrapText="1"/>
      <protection/>
    </xf>
    <xf numFmtId="172" fontId="189" fillId="7" borderId="47" xfId="61" applyNumberFormat="1" applyFont="1" applyFill="1" applyBorder="1" applyAlignment="1">
      <alignment horizontal="center" vertical="center"/>
      <protection/>
    </xf>
    <xf numFmtId="167" fontId="189" fillId="7" borderId="47" xfId="61" applyNumberFormat="1" applyFont="1" applyFill="1" applyBorder="1" applyAlignment="1">
      <alignment horizontal="center" vertical="center"/>
      <protection/>
    </xf>
    <xf numFmtId="167" fontId="189" fillId="7" borderId="48" xfId="58" applyNumberFormat="1" applyFont="1" applyFill="1" applyBorder="1" applyAlignment="1">
      <alignment horizontal="center" vertical="center"/>
    </xf>
    <xf numFmtId="0" fontId="189" fillId="2" borderId="31" xfId="61" applyFont="1" applyFill="1" applyBorder="1" applyAlignment="1">
      <alignment horizontal="center" vertical="center" wrapText="1"/>
      <protection/>
    </xf>
    <xf numFmtId="167" fontId="194" fillId="2" borderId="49" xfId="61" applyNumberFormat="1" applyFont="1" applyFill="1" applyBorder="1" applyAlignment="1">
      <alignment vertical="center"/>
      <protection/>
    </xf>
    <xf numFmtId="0" fontId="206" fillId="0" borderId="50" xfId="61" applyFont="1" applyBorder="1" applyAlignment="1">
      <alignment horizontal="center" vertical="center" wrapText="1"/>
      <protection/>
    </xf>
    <xf numFmtId="0" fontId="206" fillId="0" borderId="51" xfId="61" applyFont="1" applyBorder="1" applyAlignment="1">
      <alignment horizontal="center" vertical="center" wrapText="1"/>
      <protection/>
    </xf>
    <xf numFmtId="0" fontId="206" fillId="0" borderId="0" xfId="61" applyFont="1" applyAlignment="1">
      <alignment horizontal="center" vertical="center" wrapText="1"/>
      <protection/>
    </xf>
    <xf numFmtId="0" fontId="207" fillId="19" borderId="52" xfId="61" applyFont="1" applyFill="1" applyBorder="1" applyAlignment="1">
      <alignment vertical="center" wrapText="1"/>
      <protection/>
    </xf>
    <xf numFmtId="0" fontId="207" fillId="19" borderId="0" xfId="61" applyFont="1" applyFill="1" applyAlignment="1">
      <alignment vertical="center" wrapText="1"/>
      <protection/>
    </xf>
    <xf numFmtId="0" fontId="191" fillId="11" borderId="16" xfId="61" applyFont="1" applyFill="1" applyBorder="1" applyAlignment="1">
      <alignment vertical="top" wrapText="1"/>
      <protection/>
    </xf>
    <xf numFmtId="0" fontId="182" fillId="0" borderId="0" xfId="61" applyAlignment="1">
      <alignment vertical="center"/>
      <protection/>
    </xf>
    <xf numFmtId="0" fontId="206" fillId="0" borderId="53" xfId="61" applyFont="1" applyBorder="1" applyAlignment="1">
      <alignment horizontal="centerContinuous" vertical="center" wrapText="1"/>
      <protection/>
    </xf>
    <xf numFmtId="0" fontId="206" fillId="0" borderId="54" xfId="61" applyFont="1" applyBorder="1" applyAlignment="1">
      <alignment horizontal="centerContinuous" vertical="center" wrapText="1"/>
      <protection/>
    </xf>
    <xf numFmtId="0" fontId="208" fillId="0" borderId="54" xfId="61" applyFont="1" applyBorder="1" applyAlignment="1">
      <alignment horizontal="centerContinuous"/>
      <protection/>
    </xf>
    <xf numFmtId="0" fontId="208" fillId="0" borderId="0" xfId="61" applyFont="1" applyAlignment="1">
      <alignment horizontal="centerContinuous"/>
      <protection/>
    </xf>
    <xf numFmtId="10" fontId="193" fillId="19" borderId="55" xfId="61" applyNumberFormat="1" applyFont="1" applyFill="1" applyBorder="1" applyAlignment="1">
      <alignment horizontal="center" vertical="center"/>
      <protection/>
    </xf>
    <xf numFmtId="10" fontId="193" fillId="19" borderId="0" xfId="67" applyNumberFormat="1" applyFont="1" applyFill="1" applyBorder="1" applyAlignment="1">
      <alignment horizontal="center"/>
    </xf>
    <xf numFmtId="10" fontId="193" fillId="19" borderId="56" xfId="61" applyNumberFormat="1" applyFont="1" applyFill="1" applyBorder="1" applyAlignment="1">
      <alignment horizontal="center" vertical="center"/>
      <protection/>
    </xf>
    <xf numFmtId="10" fontId="193" fillId="11" borderId="16" xfId="66" applyNumberFormat="1" applyFont="1" applyFill="1" applyBorder="1" applyAlignment="1">
      <alignment horizontal="center" vertical="center"/>
    </xf>
    <xf numFmtId="173" fontId="202" fillId="0" borderId="23" xfId="61" applyNumberFormat="1" applyFont="1" applyBorder="1" applyAlignment="1">
      <alignment horizontal="center" vertical="center"/>
      <protection/>
    </xf>
    <xf numFmtId="0" fontId="209" fillId="33" borderId="0" xfId="61" applyFont="1" applyFill="1">
      <alignment/>
      <protection/>
    </xf>
    <xf numFmtId="0" fontId="202" fillId="11" borderId="57" xfId="61" applyFont="1" applyFill="1" applyBorder="1" applyAlignment="1">
      <alignment horizontal="center"/>
      <protection/>
    </xf>
    <xf numFmtId="0" fontId="202" fillId="8" borderId="58" xfId="61" applyFont="1" applyFill="1" applyBorder="1" applyAlignment="1">
      <alignment horizontal="center"/>
      <protection/>
    </xf>
    <xf numFmtId="167" fontId="207" fillId="11" borderId="59" xfId="61" applyNumberFormat="1" applyFont="1" applyFill="1" applyBorder="1" applyAlignment="1" quotePrefix="1">
      <alignment horizontal="center" vertical="center" wrapText="1"/>
      <protection/>
    </xf>
    <xf numFmtId="167" fontId="193" fillId="11" borderId="59" xfId="61" applyNumberFormat="1" applyFont="1" applyFill="1" applyBorder="1" applyAlignment="1" quotePrefix="1">
      <alignment horizontal="center" vertical="center" wrapText="1"/>
      <protection/>
    </xf>
    <xf numFmtId="0" fontId="210" fillId="11" borderId="60" xfId="61" applyFont="1" applyFill="1" applyBorder="1" applyAlignment="1">
      <alignment vertical="center"/>
      <protection/>
    </xf>
    <xf numFmtId="0" fontId="191" fillId="34" borderId="61" xfId="61" applyFont="1" applyFill="1" applyBorder="1" applyAlignment="1">
      <alignment horizontal="left" vertical="center" wrapText="1"/>
      <protection/>
    </xf>
    <xf numFmtId="167" fontId="189" fillId="11" borderId="62" xfId="61" applyNumberFormat="1" applyFont="1" applyFill="1" applyBorder="1" applyAlignment="1">
      <alignment horizontal="center" vertical="center"/>
      <protection/>
    </xf>
    <xf numFmtId="167" fontId="189" fillId="8" borderId="63" xfId="61" applyNumberFormat="1" applyFont="1" applyFill="1" applyBorder="1" applyAlignment="1">
      <alignment horizontal="center" vertical="center"/>
      <protection/>
    </xf>
    <xf numFmtId="167" fontId="189" fillId="11" borderId="64" xfId="61" applyNumberFormat="1" applyFont="1" applyFill="1" applyBorder="1" applyAlignment="1">
      <alignment horizontal="center" vertical="center"/>
      <protection/>
    </xf>
    <xf numFmtId="167" fontId="194" fillId="11" borderId="31" xfId="61" applyNumberFormat="1" applyFont="1" applyFill="1" applyBorder="1" applyAlignment="1">
      <alignment horizontal="center" vertical="center"/>
      <protection/>
    </xf>
    <xf numFmtId="167" fontId="211" fillId="11" borderId="49" xfId="61" applyNumberFormat="1" applyFont="1" applyFill="1" applyBorder="1" applyAlignment="1">
      <alignment horizontal="center" vertical="center"/>
      <protection/>
    </xf>
    <xf numFmtId="0" fontId="212" fillId="0" borderId="0" xfId="61" applyFont="1" applyAlignment="1">
      <alignment vertical="center" wrapText="1"/>
      <protection/>
    </xf>
    <xf numFmtId="0" fontId="213" fillId="11" borderId="0" xfId="61" applyFont="1" applyFill="1" applyAlignment="1">
      <alignment vertical="center" wrapText="1"/>
      <protection/>
    </xf>
    <xf numFmtId="167" fontId="214" fillId="0" borderId="0" xfId="61" applyNumberFormat="1" applyFont="1" applyAlignment="1">
      <alignment horizontal="center" vertical="center"/>
      <protection/>
    </xf>
    <xf numFmtId="167" fontId="182" fillId="0" borderId="0" xfId="61" applyNumberFormat="1" applyAlignment="1">
      <alignment horizontal="center" vertical="center"/>
      <protection/>
    </xf>
    <xf numFmtId="0" fontId="182" fillId="0" borderId="65" xfId="61" applyBorder="1">
      <alignment/>
      <protection/>
    </xf>
    <xf numFmtId="0" fontId="182" fillId="0" borderId="34" xfId="61" applyBorder="1">
      <alignment/>
      <protection/>
    </xf>
    <xf numFmtId="0" fontId="215" fillId="33" borderId="66" xfId="62" applyFont="1" applyFill="1" applyBorder="1" applyAlignment="1">
      <alignment vertical="center"/>
      <protection/>
    </xf>
    <xf numFmtId="0" fontId="189" fillId="0" borderId="0" xfId="61" applyFont="1">
      <alignment/>
      <protection/>
    </xf>
    <xf numFmtId="0" fontId="211" fillId="11" borderId="0" xfId="61" applyFont="1" applyFill="1">
      <alignment/>
      <protection/>
    </xf>
    <xf numFmtId="0" fontId="182" fillId="0" borderId="52" xfId="61" applyBorder="1">
      <alignment/>
      <protection/>
    </xf>
    <xf numFmtId="0" fontId="216" fillId="36" borderId="67" xfId="63" applyFont="1" applyFill="1" applyBorder="1" applyAlignment="1">
      <alignment vertical="center" wrapText="1"/>
      <protection/>
    </xf>
    <xf numFmtId="0" fontId="189" fillId="7" borderId="0" xfId="62" applyFont="1" applyFill="1" applyAlignment="1">
      <alignment horizontal="center" vertical="center" wrapText="1"/>
      <protection/>
    </xf>
    <xf numFmtId="0" fontId="194" fillId="5" borderId="68" xfId="62" applyFont="1" applyFill="1" applyBorder="1" applyAlignment="1">
      <alignment horizontal="center" vertical="center"/>
      <protection/>
    </xf>
    <xf numFmtId="0" fontId="194" fillId="5" borderId="69" xfId="62" applyFont="1" applyFill="1" applyBorder="1" applyAlignment="1">
      <alignment horizontal="center" vertical="center"/>
      <protection/>
    </xf>
    <xf numFmtId="167" fontId="191" fillId="5" borderId="0" xfId="62" applyNumberFormat="1" applyFont="1" applyFill="1" applyAlignment="1">
      <alignment horizontal="center" vertical="center"/>
      <protection/>
    </xf>
    <xf numFmtId="0" fontId="217" fillId="33" borderId="0" xfId="61" applyFont="1" applyFill="1" applyAlignment="1">
      <alignment horizontal="left" vertical="center" wrapText="1"/>
      <protection/>
    </xf>
    <xf numFmtId="9" fontId="218" fillId="33" borderId="0" xfId="61" applyNumberFormat="1" applyFont="1" applyFill="1" applyAlignment="1">
      <alignment vertical="center"/>
      <protection/>
    </xf>
    <xf numFmtId="167" fontId="195" fillId="34" borderId="70" xfId="59" applyNumberFormat="1" applyFont="1" applyFill="1" applyBorder="1" applyAlignment="1">
      <alignment horizontal="center" vertical="center"/>
    </xf>
    <xf numFmtId="165" fontId="189" fillId="34" borderId="71" xfId="62" applyNumberFormat="1" applyFont="1" applyFill="1" applyBorder="1" applyAlignment="1">
      <alignment horizontal="center" vertical="center"/>
      <protection/>
    </xf>
    <xf numFmtId="169" fontId="194" fillId="34" borderId="71" xfId="62" applyNumberFormat="1" applyFont="1" applyFill="1" applyBorder="1" applyAlignment="1">
      <alignment horizontal="center" vertical="center"/>
      <protection/>
    </xf>
    <xf numFmtId="168" fontId="191" fillId="34" borderId="0" xfId="62" applyNumberFormat="1" applyFont="1" applyFill="1" applyAlignment="1">
      <alignment horizontal="center" vertical="center"/>
      <protection/>
    </xf>
    <xf numFmtId="167" fontId="189" fillId="7" borderId="0" xfId="62" applyNumberFormat="1" applyFont="1" applyFill="1" applyAlignment="1">
      <alignment horizontal="center" vertical="center"/>
      <protection/>
    </xf>
    <xf numFmtId="169" fontId="215" fillId="33" borderId="72" xfId="58" applyNumberFormat="1" applyFont="1" applyFill="1" applyBorder="1" applyAlignment="1" applyProtection="1">
      <alignment horizontal="center" vertical="center"/>
      <protection/>
    </xf>
    <xf numFmtId="0" fontId="219" fillId="11" borderId="73" xfId="62" applyFont="1" applyFill="1" applyBorder="1" applyAlignment="1">
      <alignment vertical="center" wrapText="1"/>
      <protection/>
    </xf>
    <xf numFmtId="0" fontId="220" fillId="34" borderId="34" xfId="61" applyFont="1" applyFill="1" applyBorder="1" applyAlignment="1">
      <alignment horizontal="center" vertical="center" wrapText="1"/>
      <protection/>
    </xf>
    <xf numFmtId="0" fontId="220" fillId="34" borderId="20" xfId="61" applyFont="1" applyFill="1" applyBorder="1" applyAlignment="1">
      <alignment horizontal="center" vertical="center" wrapText="1"/>
      <protection/>
    </xf>
    <xf numFmtId="0" fontId="191" fillId="7" borderId="74" xfId="62" applyFont="1" applyFill="1" applyBorder="1" applyAlignment="1">
      <alignment horizontal="centerContinuous" vertical="center"/>
      <protection/>
    </xf>
    <xf numFmtId="0" fontId="191" fillId="7" borderId="75" xfId="62" applyFont="1" applyFill="1" applyBorder="1" applyAlignment="1">
      <alignment horizontal="centerContinuous" vertical="center"/>
      <protection/>
    </xf>
    <xf numFmtId="0" fontId="173" fillId="7" borderId="75" xfId="62" applyFill="1" applyBorder="1" applyAlignment="1">
      <alignment horizontal="centerContinuous"/>
      <protection/>
    </xf>
    <xf numFmtId="0" fontId="191" fillId="7" borderId="76" xfId="62" applyFont="1" applyFill="1" applyBorder="1" applyAlignment="1">
      <alignment horizontal="centerContinuous" vertical="center" wrapText="1"/>
      <protection/>
    </xf>
    <xf numFmtId="0" fontId="191" fillId="7" borderId="77" xfId="62" applyFont="1" applyFill="1" applyBorder="1" applyAlignment="1">
      <alignment horizontal="centerContinuous" vertical="center" wrapText="1"/>
      <protection/>
    </xf>
    <xf numFmtId="167" fontId="202" fillId="7" borderId="78" xfId="62" applyNumberFormat="1" applyFont="1" applyFill="1" applyBorder="1" applyAlignment="1">
      <alignment horizontal="center" vertical="center"/>
      <protection/>
    </xf>
    <xf numFmtId="0" fontId="221" fillId="0" borderId="79" xfId="61" applyFont="1" applyBorder="1" applyAlignment="1">
      <alignment horizontal="left" vertical="center"/>
      <protection/>
    </xf>
    <xf numFmtId="10" fontId="222" fillId="0" borderId="80" xfId="66" applyNumberFormat="1" applyFont="1" applyBorder="1" applyAlignment="1">
      <alignment horizontal="center" vertical="center"/>
    </xf>
    <xf numFmtId="0" fontId="188" fillId="0" borderId="81" xfId="61" applyFont="1" applyBorder="1" applyAlignment="1">
      <alignment vertical="top" wrapText="1"/>
      <protection/>
    </xf>
    <xf numFmtId="0" fontId="220" fillId="34" borderId="31" xfId="61" applyFont="1" applyFill="1" applyBorder="1" applyAlignment="1">
      <alignment horizontal="center" vertical="center" wrapText="1"/>
      <protection/>
    </xf>
    <xf numFmtId="0" fontId="182" fillId="34" borderId="31" xfId="61" applyFill="1" applyBorder="1">
      <alignment/>
      <protection/>
    </xf>
    <xf numFmtId="0" fontId="182" fillId="0" borderId="49" xfId="61" applyBorder="1">
      <alignment/>
      <protection/>
    </xf>
    <xf numFmtId="0" fontId="223" fillId="19" borderId="0" xfId="61" applyFont="1" applyFill="1" applyAlignment="1">
      <alignment horizontal="center" vertical="center" wrapText="1"/>
      <protection/>
    </xf>
    <xf numFmtId="174" fontId="0" fillId="0" borderId="0" xfId="58" applyNumberFormat="1" applyFont="1" applyAlignment="1">
      <alignment/>
    </xf>
    <xf numFmtId="0" fontId="224" fillId="2" borderId="82" xfId="62" applyFont="1" applyFill="1" applyBorder="1" applyAlignment="1">
      <alignment vertical="center"/>
      <protection/>
    </xf>
    <xf numFmtId="0" fontId="224" fillId="2" borderId="83" xfId="62" applyFont="1" applyFill="1" applyBorder="1" applyAlignment="1">
      <alignment vertical="center"/>
      <protection/>
    </xf>
    <xf numFmtId="0" fontId="225" fillId="2" borderId="83" xfId="62" applyFont="1" applyFill="1" applyBorder="1" applyAlignment="1">
      <alignment vertical="center" wrapText="1"/>
      <protection/>
    </xf>
    <xf numFmtId="0" fontId="186" fillId="36" borderId="84" xfId="62" applyFont="1" applyFill="1" applyBorder="1" applyAlignment="1">
      <alignment vertical="center"/>
      <protection/>
    </xf>
    <xf numFmtId="165" fontId="211" fillId="11" borderId="85" xfId="59" applyFont="1" applyFill="1" applyBorder="1" applyAlignment="1">
      <alignment horizontal="center" vertical="center"/>
    </xf>
    <xf numFmtId="0" fontId="226" fillId="7" borderId="86" xfId="61" applyFont="1" applyFill="1" applyBorder="1" applyAlignment="1">
      <alignment horizontal="center" vertical="center" wrapText="1"/>
      <protection/>
    </xf>
    <xf numFmtId="0" fontId="189" fillId="7" borderId="87" xfId="63" applyFont="1" applyFill="1" applyBorder="1" applyAlignment="1">
      <alignment vertical="center" wrapText="1"/>
      <protection/>
    </xf>
    <xf numFmtId="165" fontId="227" fillId="37" borderId="76" xfId="62" applyNumberFormat="1" applyFont="1" applyFill="1" applyBorder="1" applyAlignment="1">
      <alignment horizontal="center" vertical="center"/>
      <protection/>
    </xf>
    <xf numFmtId="0" fontId="228" fillId="37" borderId="77" xfId="62" applyFont="1" applyFill="1" applyBorder="1" applyAlignment="1">
      <alignment vertical="center" wrapText="1"/>
      <protection/>
    </xf>
    <xf numFmtId="0" fontId="229" fillId="7" borderId="88" xfId="62" applyFont="1" applyFill="1" applyBorder="1" applyAlignment="1">
      <alignment horizontal="center" vertical="center" wrapText="1"/>
      <protection/>
    </xf>
    <xf numFmtId="168" fontId="215" fillId="0" borderId="89" xfId="61" applyNumberFormat="1" applyFont="1" applyBorder="1" applyAlignment="1">
      <alignment horizontal="center" vertical="center"/>
      <protection/>
    </xf>
    <xf numFmtId="0" fontId="202" fillId="0" borderId="0" xfId="61" applyFont="1" applyAlignment="1">
      <alignment horizontal="center" vertical="center" wrapText="1"/>
      <protection/>
    </xf>
    <xf numFmtId="168" fontId="215" fillId="0" borderId="90" xfId="61" applyNumberFormat="1" applyFont="1" applyBorder="1" applyAlignment="1">
      <alignment horizontal="center" vertical="center"/>
      <protection/>
    </xf>
    <xf numFmtId="0" fontId="186" fillId="36" borderId="91" xfId="62" applyFont="1" applyFill="1" applyBorder="1" applyAlignment="1">
      <alignment vertical="center"/>
      <protection/>
    </xf>
    <xf numFmtId="0" fontId="226" fillId="7" borderId="92" xfId="61" applyFont="1" applyFill="1" applyBorder="1" applyAlignment="1">
      <alignment horizontal="center" vertical="center" wrapText="1"/>
      <protection/>
    </xf>
    <xf numFmtId="10" fontId="189" fillId="7" borderId="93" xfId="63" applyNumberFormat="1" applyFont="1" applyFill="1" applyBorder="1" applyAlignment="1">
      <alignment horizontal="left" vertical="center" wrapText="1"/>
      <protection/>
    </xf>
    <xf numFmtId="165" fontId="194" fillId="38" borderId="76" xfId="62" applyNumberFormat="1" applyFont="1" applyFill="1" applyBorder="1" applyAlignment="1">
      <alignment horizontal="center" vertical="center"/>
      <protection/>
    </xf>
    <xf numFmtId="0" fontId="229" fillId="38" borderId="94" xfId="62" applyFont="1" applyFill="1" applyBorder="1" applyAlignment="1">
      <alignment vertical="center" wrapText="1"/>
      <protection/>
    </xf>
    <xf numFmtId="0" fontId="203" fillId="7" borderId="88" xfId="62" applyFont="1" applyFill="1" applyBorder="1" applyAlignment="1">
      <alignment horizontal="center" vertical="center" wrapText="1"/>
      <protection/>
    </xf>
    <xf numFmtId="168" fontId="191" fillId="0" borderId="0" xfId="61" applyNumberFormat="1" applyFont="1" applyAlignment="1">
      <alignment horizontal="center" vertical="center"/>
      <protection/>
    </xf>
    <xf numFmtId="169" fontId="230" fillId="2" borderId="95" xfId="62" applyNumberFormat="1" applyFont="1" applyFill="1" applyBorder="1" applyAlignment="1">
      <alignment horizontal="center" vertical="center"/>
      <protection/>
    </xf>
    <xf numFmtId="0" fontId="198" fillId="2" borderId="95" xfId="62" applyFont="1" applyFill="1" applyBorder="1" applyAlignment="1">
      <alignment horizontal="center" vertical="center"/>
      <protection/>
    </xf>
    <xf numFmtId="0" fontId="200" fillId="7" borderId="52" xfId="61" applyFont="1" applyFill="1" applyBorder="1" applyAlignment="1">
      <alignment vertical="center" wrapText="1"/>
      <protection/>
    </xf>
    <xf numFmtId="165" fontId="219" fillId="11" borderId="85" xfId="59" applyFont="1" applyFill="1" applyBorder="1" applyAlignment="1">
      <alignment horizontal="center" vertical="center"/>
    </xf>
    <xf numFmtId="0" fontId="200" fillId="7" borderId="76" xfId="61" applyFont="1" applyFill="1" applyBorder="1" applyAlignment="1">
      <alignment vertical="center" wrapText="1"/>
      <protection/>
    </xf>
    <xf numFmtId="167" fontId="194" fillId="7" borderId="76" xfId="44" applyNumberFormat="1" applyFont="1" applyFill="1" applyBorder="1" applyAlignment="1">
      <alignment vertical="center" wrapText="1"/>
    </xf>
    <xf numFmtId="165" fontId="231" fillId="34" borderId="76" xfId="59" applyFont="1" applyFill="1" applyBorder="1" applyAlignment="1">
      <alignment horizontal="right" vertical="center" wrapText="1"/>
    </xf>
    <xf numFmtId="165" fontId="191" fillId="11" borderId="96" xfId="59" applyFont="1" applyFill="1" applyBorder="1" applyAlignment="1">
      <alignment horizontal="left" vertical="center" wrapText="1"/>
    </xf>
    <xf numFmtId="0" fontId="189" fillId="34" borderId="97" xfId="62" applyFont="1" applyFill="1" applyBorder="1" applyAlignment="1">
      <alignment horizontal="left" vertical="center" wrapText="1"/>
      <protection/>
    </xf>
    <xf numFmtId="175" fontId="232" fillId="11" borderId="98" xfId="44" applyNumberFormat="1" applyFont="1" applyFill="1" applyBorder="1" applyAlignment="1">
      <alignment horizontal="center" vertical="center"/>
    </xf>
    <xf numFmtId="0" fontId="207" fillId="7" borderId="99" xfId="62" applyFont="1" applyFill="1" applyBorder="1" applyAlignment="1">
      <alignment vertical="center"/>
      <protection/>
    </xf>
    <xf numFmtId="176" fontId="193" fillId="7" borderId="100" xfId="62" applyNumberFormat="1" applyFont="1" applyFill="1" applyBorder="1" applyAlignment="1">
      <alignment horizontal="center" vertical="center"/>
      <protection/>
    </xf>
    <xf numFmtId="1" fontId="193" fillId="34" borderId="100" xfId="62" applyNumberFormat="1" applyFont="1" applyFill="1" applyBorder="1" applyAlignment="1">
      <alignment horizontal="center" vertical="center" wrapText="1"/>
      <protection/>
    </xf>
    <xf numFmtId="1" fontId="211" fillId="11" borderId="101" xfId="62" applyNumberFormat="1" applyFont="1" applyFill="1" applyBorder="1" applyAlignment="1">
      <alignment horizontal="center"/>
      <protection/>
    </xf>
    <xf numFmtId="0" fontId="215" fillId="6" borderId="102" xfId="62" applyFont="1" applyFill="1" applyBorder="1" applyAlignment="1">
      <alignment vertical="center"/>
      <protection/>
    </xf>
    <xf numFmtId="0" fontId="225" fillId="6" borderId="103" xfId="62" applyFont="1" applyFill="1" applyBorder="1" applyAlignment="1">
      <alignment vertical="center"/>
      <protection/>
    </xf>
    <xf numFmtId="0" fontId="219" fillId="34" borderId="104" xfId="62" applyFont="1" applyFill="1" applyBorder="1" applyAlignment="1">
      <alignment vertical="center" wrapText="1"/>
      <protection/>
    </xf>
    <xf numFmtId="0" fontId="219" fillId="11" borderId="105" xfId="62" applyFont="1" applyFill="1" applyBorder="1" applyAlignment="1">
      <alignment vertical="center" wrapText="1"/>
      <protection/>
    </xf>
    <xf numFmtId="0" fontId="219" fillId="34" borderId="105" xfId="62" applyFont="1" applyFill="1" applyBorder="1" applyAlignment="1">
      <alignment vertical="center" wrapText="1"/>
      <protection/>
    </xf>
    <xf numFmtId="169" fontId="233" fillId="0" borderId="106" xfId="57" applyNumberFormat="1" applyFont="1" applyFill="1" applyBorder="1" applyAlignment="1">
      <alignment horizontal="center" vertical="center" wrapText="1"/>
    </xf>
    <xf numFmtId="0" fontId="234" fillId="0" borderId="0" xfId="61" applyFont="1" applyAlignment="1">
      <alignment vertical="center"/>
      <protection/>
    </xf>
    <xf numFmtId="166" fontId="235" fillId="0" borderId="106" xfId="58" applyFont="1" applyFill="1" applyBorder="1" applyAlignment="1">
      <alignment horizontal="center" vertical="center"/>
    </xf>
    <xf numFmtId="0" fontId="207" fillId="5" borderId="107" xfId="61" applyFont="1" applyFill="1" applyBorder="1" applyProtection="1">
      <alignment/>
      <protection locked="0"/>
    </xf>
    <xf numFmtId="0" fontId="207" fillId="5" borderId="108" xfId="61" applyFont="1" applyFill="1" applyBorder="1" applyProtection="1">
      <alignment/>
      <protection locked="0"/>
    </xf>
    <xf numFmtId="0" fontId="207" fillId="34" borderId="109" xfId="61" applyFont="1" applyFill="1" applyBorder="1">
      <alignment/>
      <protection/>
    </xf>
    <xf numFmtId="0" fontId="207" fillId="5" borderId="34" xfId="61" applyFont="1" applyFill="1" applyBorder="1" applyProtection="1">
      <alignment/>
      <protection locked="0"/>
    </xf>
    <xf numFmtId="0" fontId="173" fillId="33" borderId="20" xfId="62" applyFill="1" applyBorder="1">
      <alignment/>
      <protection/>
    </xf>
    <xf numFmtId="167" fontId="215" fillId="33" borderId="110" xfId="62" applyNumberFormat="1" applyFont="1" applyFill="1" applyBorder="1" applyAlignment="1">
      <alignment vertical="center"/>
      <protection/>
    </xf>
    <xf numFmtId="0" fontId="236" fillId="11" borderId="111" xfId="61" applyFont="1" applyFill="1" applyBorder="1" applyAlignment="1">
      <alignment vertical="center" wrapText="1"/>
      <protection/>
    </xf>
    <xf numFmtId="0" fontId="210" fillId="11" borderId="112" xfId="61" applyFont="1" applyFill="1" applyBorder="1" applyAlignment="1">
      <alignment vertical="center" wrapText="1"/>
      <protection/>
    </xf>
    <xf numFmtId="0" fontId="207" fillId="5" borderId="113" xfId="61" applyFont="1" applyFill="1" applyBorder="1">
      <alignment/>
      <protection/>
    </xf>
    <xf numFmtId="0" fontId="207" fillId="5" borderId="0" xfId="61" applyFont="1" applyFill="1">
      <alignment/>
      <protection/>
    </xf>
    <xf numFmtId="0" fontId="207" fillId="5" borderId="113" xfId="61" applyFont="1" applyFill="1" applyBorder="1" applyProtection="1">
      <alignment/>
      <protection locked="0"/>
    </xf>
    <xf numFmtId="0" fontId="173" fillId="33" borderId="16" xfId="62" applyFill="1" applyBorder="1">
      <alignment/>
      <protection/>
    </xf>
    <xf numFmtId="0" fontId="173" fillId="33" borderId="52" xfId="62" applyFill="1" applyBorder="1">
      <alignment/>
      <protection/>
    </xf>
    <xf numFmtId="0" fontId="207" fillId="5" borderId="114" xfId="61" applyFont="1" applyFill="1" applyBorder="1" applyProtection="1">
      <alignment/>
      <protection locked="0"/>
    </xf>
    <xf numFmtId="0" fontId="182" fillId="5" borderId="0" xfId="61" applyFill="1">
      <alignment/>
      <protection/>
    </xf>
    <xf numFmtId="0" fontId="207" fillId="5" borderId="113" xfId="61" applyFont="1" applyFill="1" applyBorder="1" applyAlignment="1" applyProtection="1">
      <alignment horizontal="center" vertical="center"/>
      <protection locked="0"/>
    </xf>
    <xf numFmtId="0" fontId="191" fillId="5" borderId="0" xfId="61" applyFont="1" applyFill="1" applyAlignment="1" applyProtection="1">
      <alignment horizontal="left" vertical="center"/>
      <protection locked="0"/>
    </xf>
    <xf numFmtId="0" fontId="199" fillId="5" borderId="0" xfId="61" applyFont="1" applyFill="1" applyAlignment="1">
      <alignment horizontal="center" vertical="center"/>
      <protection/>
    </xf>
    <xf numFmtId="0" fontId="173" fillId="33" borderId="0" xfId="62" applyFill="1">
      <alignment/>
      <protection/>
    </xf>
    <xf numFmtId="0" fontId="210" fillId="11" borderId="111" xfId="61" applyFont="1" applyFill="1" applyBorder="1" applyAlignment="1">
      <alignment vertical="center" wrapText="1"/>
      <protection/>
    </xf>
    <xf numFmtId="0" fontId="191" fillId="34" borderId="115" xfId="62" applyFont="1" applyFill="1" applyBorder="1" applyAlignment="1">
      <alignment horizontal="left" vertical="center" wrapText="1"/>
      <protection/>
    </xf>
    <xf numFmtId="0" fontId="203" fillId="34" borderId="116" xfId="62" applyFont="1" applyFill="1" applyBorder="1" applyAlignment="1">
      <alignment horizontal="left" vertical="center" wrapText="1"/>
      <protection/>
    </xf>
    <xf numFmtId="0" fontId="237" fillId="5" borderId="117" xfId="61" applyFont="1" applyFill="1" applyBorder="1" applyAlignment="1">
      <alignment horizontal="center" vertical="center" wrapText="1"/>
      <protection/>
    </xf>
    <xf numFmtId="0" fontId="238" fillId="5" borderId="52" xfId="61" applyFont="1" applyFill="1" applyBorder="1" applyAlignment="1" applyProtection="1">
      <alignment horizontal="center"/>
      <protection locked="0"/>
    </xf>
    <xf numFmtId="0" fontId="239" fillId="5" borderId="118" xfId="61" applyFont="1" applyFill="1" applyBorder="1" applyAlignment="1">
      <alignment vertical="center"/>
      <protection/>
    </xf>
    <xf numFmtId="0" fontId="239" fillId="5" borderId="119" xfId="61" applyFont="1" applyFill="1" applyBorder="1" applyAlignment="1">
      <alignment vertical="center"/>
      <protection/>
    </xf>
    <xf numFmtId="0" fontId="240" fillId="0" borderId="0" xfId="61" applyFont="1" applyAlignment="1">
      <alignment vertical="center" wrapText="1"/>
      <protection/>
    </xf>
    <xf numFmtId="0" fontId="241" fillId="5" borderId="106" xfId="61" applyFont="1" applyFill="1" applyBorder="1" applyAlignment="1">
      <alignment vertical="center" wrapText="1"/>
      <protection/>
    </xf>
    <xf numFmtId="0" fontId="242" fillId="34" borderId="113" xfId="61" applyFont="1" applyFill="1" applyBorder="1" applyAlignment="1" applyProtection="1">
      <alignment horizontal="center" vertical="center" wrapText="1"/>
      <protection locked="0"/>
    </xf>
    <xf numFmtId="0" fontId="199" fillId="5" borderId="113" xfId="61" applyFont="1" applyFill="1" applyBorder="1" applyAlignment="1" applyProtection="1">
      <alignment horizontal="left" vertical="center"/>
      <protection locked="0"/>
    </xf>
    <xf numFmtId="0" fontId="182" fillId="5" borderId="0" xfId="61" applyFill="1" applyProtection="1">
      <alignment/>
      <protection locked="0"/>
    </xf>
    <xf numFmtId="0" fontId="182" fillId="0" borderId="120" xfId="61" applyBorder="1">
      <alignment/>
      <protection/>
    </xf>
    <xf numFmtId="0" fontId="182" fillId="0" borderId="121" xfId="61" applyBorder="1">
      <alignment/>
      <protection/>
    </xf>
    <xf numFmtId="0" fontId="243" fillId="0" borderId="122" xfId="61" applyFont="1" applyBorder="1" applyAlignment="1">
      <alignment horizontal="center" vertical="center" wrapText="1"/>
      <protection/>
    </xf>
    <xf numFmtId="0" fontId="240" fillId="0" borderId="0" xfId="61" applyFont="1" applyAlignment="1">
      <alignment vertical="center"/>
      <protection/>
    </xf>
    <xf numFmtId="0" fontId="182" fillId="5" borderId="113" xfId="61" applyFill="1" applyBorder="1" applyProtection="1">
      <alignment/>
      <protection locked="0"/>
    </xf>
    <xf numFmtId="0" fontId="238" fillId="34" borderId="0" xfId="61" applyFont="1" applyFill="1" applyProtection="1">
      <alignment/>
      <protection locked="0"/>
    </xf>
    <xf numFmtId="0" fontId="238" fillId="5" borderId="0" xfId="61" applyFont="1" applyFill="1" applyProtection="1">
      <alignment/>
      <protection locked="0"/>
    </xf>
    <xf numFmtId="0" fontId="244" fillId="5" borderId="0" xfId="61" applyFont="1" applyFill="1" applyProtection="1">
      <alignment/>
      <protection locked="0"/>
    </xf>
    <xf numFmtId="0" fontId="182" fillId="0" borderId="122" xfId="61" applyBorder="1" applyAlignment="1">
      <alignment horizontal="center" vertical="center" wrapText="1"/>
      <protection/>
    </xf>
    <xf numFmtId="0" fontId="182" fillId="0" borderId="122" xfId="61" applyBorder="1" applyAlignment="1">
      <alignment vertical="center" wrapText="1"/>
      <protection/>
    </xf>
    <xf numFmtId="173" fontId="243" fillId="0" borderId="122" xfId="61" applyNumberFormat="1" applyFont="1" applyBorder="1" applyAlignment="1">
      <alignment horizontal="center" vertical="center" wrapText="1"/>
      <protection/>
    </xf>
    <xf numFmtId="0" fontId="240" fillId="0" borderId="0" xfId="61" applyFont="1">
      <alignment/>
      <protection/>
    </xf>
    <xf numFmtId="0" fontId="199" fillId="34" borderId="0" xfId="61" applyFont="1" applyFill="1" applyAlignment="1" applyProtection="1">
      <alignment horizontal="left" vertical="center"/>
      <protection locked="0"/>
    </xf>
    <xf numFmtId="0" fontId="245" fillId="5" borderId="0" xfId="61" applyFont="1" applyFill="1" applyProtection="1">
      <alignment/>
      <protection locked="0"/>
    </xf>
    <xf numFmtId="0" fontId="246" fillId="5" borderId="0" xfId="61" applyFont="1" applyFill="1" applyAlignment="1" applyProtection="1">
      <alignment horizontal="left" vertical="center"/>
      <protection locked="0"/>
    </xf>
    <xf numFmtId="0" fontId="247" fillId="34" borderId="65" xfId="61" applyFont="1" applyFill="1" applyBorder="1">
      <alignment/>
      <protection/>
    </xf>
    <xf numFmtId="0" fontId="182" fillId="34" borderId="34" xfId="61" applyFill="1" applyBorder="1">
      <alignment/>
      <protection/>
    </xf>
    <xf numFmtId="0" fontId="203" fillId="34" borderId="13" xfId="61" applyFont="1" applyFill="1" applyBorder="1" applyAlignment="1">
      <alignment horizontal="center" vertical="center"/>
      <protection/>
    </xf>
    <xf numFmtId="0" fontId="203" fillId="34" borderId="123" xfId="61" applyFont="1" applyFill="1" applyBorder="1" applyAlignment="1">
      <alignment horizontal="center" vertical="center"/>
      <protection/>
    </xf>
    <xf numFmtId="0" fontId="199" fillId="34" borderId="41" xfId="61" applyFont="1" applyFill="1" applyBorder="1" applyAlignment="1">
      <alignment horizontal="center" vertical="center"/>
      <protection/>
    </xf>
    <xf numFmtId="0" fontId="199" fillId="34" borderId="42" xfId="61" applyFont="1" applyFill="1" applyBorder="1" applyAlignment="1">
      <alignment horizontal="center" vertical="center"/>
      <protection/>
    </xf>
    <xf numFmtId="0" fontId="191" fillId="0" borderId="0" xfId="61" applyFont="1">
      <alignment/>
      <protection/>
    </xf>
    <xf numFmtId="0" fontId="191" fillId="0" borderId="0" xfId="61" applyFont="1" applyAlignment="1">
      <alignment horizontal="left" vertical="center"/>
      <protection/>
    </xf>
    <xf numFmtId="0" fontId="241" fillId="5" borderId="124" xfId="61" applyFont="1" applyFill="1" applyBorder="1" applyAlignment="1">
      <alignment vertical="center" wrapText="1"/>
      <protection/>
    </xf>
    <xf numFmtId="1" fontId="248" fillId="0" borderId="0" xfId="61" applyNumberFormat="1" applyFont="1" applyAlignment="1">
      <alignment horizontal="center" vertical="center"/>
      <protection/>
    </xf>
    <xf numFmtId="0" fontId="189" fillId="34" borderId="125" xfId="61" applyFont="1" applyFill="1" applyBorder="1" applyAlignment="1">
      <alignment horizontal="left" vertical="center" wrapText="1"/>
      <protection/>
    </xf>
    <xf numFmtId="0" fontId="214" fillId="34" borderId="126" xfId="61" applyFont="1" applyFill="1" applyBorder="1" applyAlignment="1">
      <alignment vertical="center"/>
      <protection/>
    </xf>
    <xf numFmtId="0" fontId="226" fillId="0" borderId="52" xfId="61" applyFont="1" applyBorder="1" applyAlignment="1">
      <alignment horizontal="center" vertical="center"/>
      <protection/>
    </xf>
    <xf numFmtId="0" fontId="203" fillId="0" borderId="0" xfId="61" applyFont="1" applyAlignment="1">
      <alignment horizontal="right" vertical="center"/>
      <protection/>
    </xf>
    <xf numFmtId="0" fontId="203" fillId="0" borderId="0" xfId="61" applyFont="1" applyAlignment="1">
      <alignment horizontal="center" vertical="center"/>
      <protection/>
    </xf>
    <xf numFmtId="0" fontId="199" fillId="34" borderId="127" xfId="61" applyFont="1" applyFill="1" applyBorder="1" applyAlignment="1">
      <alignment horizontal="center" vertical="center" wrapText="1"/>
      <protection/>
    </xf>
    <xf numFmtId="0" fontId="199" fillId="34" borderId="127" xfId="61" applyFont="1" applyFill="1" applyBorder="1" applyAlignment="1">
      <alignment horizontal="center" vertical="center"/>
      <protection/>
    </xf>
    <xf numFmtId="0" fontId="199" fillId="34" borderId="128" xfId="61" applyFont="1" applyFill="1" applyBorder="1" applyAlignment="1">
      <alignment horizontal="center" vertical="center"/>
      <protection/>
    </xf>
    <xf numFmtId="0" fontId="200" fillId="0" borderId="0" xfId="61" applyFont="1" applyAlignment="1">
      <alignment horizontal="center" vertical="center"/>
      <protection/>
    </xf>
    <xf numFmtId="0" fontId="249" fillId="0" borderId="0" xfId="62" applyFont="1">
      <alignment/>
      <protection/>
    </xf>
    <xf numFmtId="0" fontId="250" fillId="6" borderId="129" xfId="61" applyFont="1" applyFill="1" applyBorder="1" applyAlignment="1">
      <alignment horizontal="centerContinuous" vertical="center"/>
      <protection/>
    </xf>
    <xf numFmtId="0" fontId="250" fillId="6" borderId="130" xfId="61" applyFont="1" applyFill="1" applyBorder="1" applyAlignment="1">
      <alignment horizontal="centerContinuous" vertical="center"/>
      <protection/>
    </xf>
    <xf numFmtId="0" fontId="250" fillId="6" borderId="131" xfId="61" applyFont="1" applyFill="1" applyBorder="1" applyAlignment="1">
      <alignment horizontal="centerContinuous" vertical="center"/>
      <protection/>
    </xf>
    <xf numFmtId="0" fontId="250" fillId="6" borderId="0" xfId="61" applyFont="1" applyFill="1" applyAlignment="1">
      <alignment horizontal="centerContinuous" vertical="center"/>
      <protection/>
    </xf>
    <xf numFmtId="0" fontId="246" fillId="5" borderId="0" xfId="61" applyFont="1" applyFill="1" applyProtection="1">
      <alignment/>
      <protection locked="0"/>
    </xf>
    <xf numFmtId="0" fontId="0" fillId="5" borderId="0" xfId="61" applyFont="1" applyFill="1" applyProtection="1">
      <alignment/>
      <protection locked="0"/>
    </xf>
    <xf numFmtId="0" fontId="246" fillId="5" borderId="0" xfId="61" applyFont="1" applyFill="1" applyAlignment="1" applyProtection="1">
      <alignment horizontal="left"/>
      <protection locked="0"/>
    </xf>
    <xf numFmtId="0" fontId="168" fillId="5" borderId="0" xfId="61" applyFont="1" applyFill="1" applyAlignment="1" applyProtection="1">
      <alignment horizontal="left" vertical="center"/>
      <protection locked="0"/>
    </xf>
    <xf numFmtId="168" fontId="251" fillId="0" borderId="132" xfId="62" applyNumberFormat="1" applyFont="1" applyBorder="1" applyAlignment="1">
      <alignment horizontal="left" vertical="center"/>
      <protection/>
    </xf>
    <xf numFmtId="0" fontId="193" fillId="11" borderId="133" xfId="61" applyFont="1" applyFill="1" applyBorder="1">
      <alignment/>
      <protection/>
    </xf>
    <xf numFmtId="0" fontId="232" fillId="11" borderId="81" xfId="61" applyFont="1" applyFill="1" applyBorder="1" applyAlignment="1">
      <alignment horizontal="center" vertical="center"/>
      <protection/>
    </xf>
    <xf numFmtId="171" fontId="252" fillId="11" borderId="31" xfId="55" applyNumberFormat="1" applyFont="1" applyFill="1" applyBorder="1" applyAlignment="1">
      <alignment horizontal="center" vertical="center"/>
    </xf>
    <xf numFmtId="0" fontId="232" fillId="11" borderId="31" xfId="61" applyFont="1" applyFill="1" applyBorder="1" applyAlignment="1">
      <alignment horizontal="center" vertical="center"/>
      <protection/>
    </xf>
    <xf numFmtId="0" fontId="199" fillId="34" borderId="47" xfId="61" applyFont="1" applyFill="1" applyBorder="1" applyAlignment="1">
      <alignment horizontal="center" vertical="center"/>
      <protection/>
    </xf>
    <xf numFmtId="0" fontId="199" fillId="34" borderId="48" xfId="61" applyFont="1" applyFill="1" applyBorder="1" applyAlignment="1">
      <alignment horizontal="center" vertical="center"/>
      <protection/>
    </xf>
    <xf numFmtId="0" fontId="253" fillId="33" borderId="0" xfId="61" applyFont="1" applyFill="1" applyAlignment="1">
      <alignment vertical="center"/>
      <protection/>
    </xf>
    <xf numFmtId="0" fontId="198" fillId="0" borderId="134" xfId="62" applyFont="1" applyBorder="1">
      <alignment/>
      <protection/>
    </xf>
    <xf numFmtId="0" fontId="198" fillId="0" borderId="135" xfId="62" applyFont="1" applyBorder="1">
      <alignment/>
      <protection/>
    </xf>
    <xf numFmtId="169" fontId="254" fillId="0" borderId="132" xfId="62" applyNumberFormat="1" applyFont="1" applyBorder="1" applyAlignment="1">
      <alignment horizontal="left" vertical="center"/>
      <protection/>
    </xf>
    <xf numFmtId="0" fontId="238" fillId="33" borderId="52" xfId="61" applyFont="1" applyFill="1" applyBorder="1" applyAlignment="1" applyProtection="1">
      <alignment horizontal="center"/>
      <protection locked="0"/>
    </xf>
    <xf numFmtId="167" fontId="203" fillId="34" borderId="0" xfId="58" applyNumberFormat="1" applyFont="1" applyFill="1" applyBorder="1" applyAlignment="1">
      <alignment horizontal="center" vertical="center"/>
    </xf>
    <xf numFmtId="0" fontId="199" fillId="34" borderId="0" xfId="61" applyFont="1" applyFill="1" applyAlignment="1">
      <alignment horizontal="center" vertical="center"/>
      <protection/>
    </xf>
    <xf numFmtId="0" fontId="199" fillId="34" borderId="16" xfId="61" applyFont="1" applyFill="1" applyBorder="1" applyAlignment="1">
      <alignment horizontal="center" vertical="center"/>
      <protection/>
    </xf>
    <xf numFmtId="0" fontId="173" fillId="0" borderId="0" xfId="62" applyAlignment="1">
      <alignment vertical="center"/>
      <protection/>
    </xf>
    <xf numFmtId="0" fontId="210" fillId="11" borderId="136" xfId="61" applyFont="1" applyFill="1" applyBorder="1" applyAlignment="1">
      <alignment vertical="center" wrapText="1"/>
      <protection/>
    </xf>
    <xf numFmtId="0" fontId="255" fillId="34" borderId="137" xfId="62" applyFont="1" applyFill="1" applyBorder="1" applyAlignment="1">
      <alignment vertical="center"/>
      <protection/>
    </xf>
    <xf numFmtId="0" fontId="256" fillId="34" borderId="138" xfId="62" applyFont="1" applyFill="1" applyBorder="1" applyAlignment="1">
      <alignment vertical="center"/>
      <protection/>
    </xf>
    <xf numFmtId="0" fontId="182" fillId="0" borderId="139" xfId="61" applyBorder="1">
      <alignment/>
      <protection/>
    </xf>
    <xf numFmtId="0" fontId="182" fillId="0" borderId="112" xfId="61" applyBorder="1">
      <alignment/>
      <protection/>
    </xf>
    <xf numFmtId="169" fontId="257" fillId="5" borderId="83" xfId="57" applyNumberFormat="1" applyFont="1" applyFill="1" applyBorder="1" applyAlignment="1">
      <alignment vertical="center"/>
    </xf>
    <xf numFmtId="0" fontId="235" fillId="5" borderId="83" xfId="62" applyFont="1" applyFill="1" applyBorder="1" applyAlignment="1">
      <alignment vertical="center"/>
      <protection/>
    </xf>
    <xf numFmtId="0" fontId="258" fillId="5" borderId="83" xfId="62" applyFont="1" applyFill="1" applyBorder="1" applyAlignment="1">
      <alignment horizontal="center" vertical="center" wrapText="1"/>
      <protection/>
    </xf>
    <xf numFmtId="0" fontId="246" fillId="0" borderId="0" xfId="61" applyFont="1">
      <alignment/>
      <protection/>
    </xf>
    <xf numFmtId="0" fontId="214" fillId="34" borderId="137" xfId="61" applyFont="1" applyFill="1" applyBorder="1" applyAlignment="1">
      <alignment vertical="center"/>
      <protection/>
    </xf>
    <xf numFmtId="0" fontId="214" fillId="34" borderId="138" xfId="61" applyFont="1" applyFill="1" applyBorder="1" applyAlignment="1">
      <alignment vertical="center"/>
      <protection/>
    </xf>
    <xf numFmtId="0" fontId="232" fillId="11" borderId="136" xfId="61" applyFont="1" applyFill="1" applyBorder="1" applyAlignment="1">
      <alignment vertical="center" wrapText="1"/>
      <protection/>
    </xf>
    <xf numFmtId="0" fontId="182" fillId="39" borderId="140" xfId="61" applyFill="1" applyBorder="1">
      <alignment/>
      <protection/>
    </xf>
    <xf numFmtId="0" fontId="182" fillId="39" borderId="0" xfId="61" applyFill="1">
      <alignment/>
      <protection/>
    </xf>
    <xf numFmtId="0" fontId="182" fillId="39" borderId="141" xfId="61" applyFill="1" applyBorder="1">
      <alignment/>
      <protection/>
    </xf>
    <xf numFmtId="0" fontId="215" fillId="33" borderId="0" xfId="62" applyFont="1" applyFill="1" applyAlignment="1">
      <alignment horizontal="center" vertical="center"/>
      <protection/>
    </xf>
    <xf numFmtId="0" fontId="186" fillId="34" borderId="122" xfId="61" applyFont="1" applyFill="1" applyBorder="1" applyAlignment="1">
      <alignment horizontal="center" vertical="center" wrapText="1"/>
      <protection/>
    </xf>
    <xf numFmtId="0" fontId="230" fillId="0" borderId="122" xfId="62" applyFont="1" applyBorder="1" applyAlignment="1">
      <alignment horizontal="center" vertical="center" wrapText="1"/>
      <protection/>
    </xf>
    <xf numFmtId="167" fontId="259" fillId="39" borderId="142" xfId="61" applyNumberFormat="1" applyFont="1" applyFill="1" applyBorder="1" applyAlignment="1">
      <alignment vertical="center" wrapText="1"/>
      <protection/>
    </xf>
    <xf numFmtId="167" fontId="259" fillId="39" borderId="143" xfId="61" applyNumberFormat="1" applyFont="1" applyFill="1" applyBorder="1" applyAlignment="1">
      <alignment vertical="center" wrapText="1"/>
      <protection/>
    </xf>
    <xf numFmtId="167" fontId="259" fillId="39" borderId="144" xfId="61" applyNumberFormat="1" applyFont="1" applyFill="1" applyBorder="1" applyAlignment="1">
      <alignment vertical="center" wrapText="1"/>
      <protection/>
    </xf>
    <xf numFmtId="0" fontId="260" fillId="6" borderId="102" xfId="62" applyFont="1" applyFill="1" applyBorder="1" applyAlignment="1">
      <alignment vertical="center"/>
      <protection/>
    </xf>
    <xf numFmtId="0" fontId="215" fillId="6" borderId="103" xfId="62" applyFont="1" applyFill="1" applyBorder="1" applyAlignment="1">
      <alignment vertical="center"/>
      <protection/>
    </xf>
    <xf numFmtId="1" fontId="261" fillId="6" borderId="145" xfId="62" applyNumberFormat="1" applyFont="1" applyFill="1" applyBorder="1" applyAlignment="1">
      <alignment horizontal="center" vertical="center"/>
      <protection/>
    </xf>
    <xf numFmtId="0" fontId="262" fillId="33" borderId="0" xfId="62" applyFont="1" applyFill="1" applyAlignment="1">
      <alignment horizontal="center" vertical="center"/>
      <protection/>
    </xf>
    <xf numFmtId="1" fontId="263" fillId="40" borderId="146" xfId="55" applyNumberFormat="1" applyFont="1" applyFill="1" applyBorder="1" applyAlignment="1" applyProtection="1">
      <alignment horizontal="center" vertical="center"/>
      <protection/>
    </xf>
    <xf numFmtId="0" fontId="182" fillId="0" borderId="86" xfId="61" applyBorder="1">
      <alignment/>
      <protection/>
    </xf>
    <xf numFmtId="177" fontId="199" fillId="34" borderId="147" xfId="61" applyNumberFormat="1" applyFont="1" applyFill="1" applyBorder="1" applyAlignment="1">
      <alignment vertical="center"/>
      <protection/>
    </xf>
    <xf numFmtId="0" fontId="182" fillId="0" borderId="0" xfId="61" applyAlignment="1">
      <alignment horizontal="left"/>
      <protection/>
    </xf>
    <xf numFmtId="0" fontId="264" fillId="5" borderId="148" xfId="61" applyFont="1" applyFill="1" applyBorder="1" applyAlignment="1">
      <alignment vertical="center"/>
      <protection/>
    </xf>
    <xf numFmtId="0" fontId="264" fillId="5" borderId="149" xfId="61" applyFont="1" applyFill="1" applyBorder="1" applyAlignment="1">
      <alignment vertical="center"/>
      <protection/>
    </xf>
    <xf numFmtId="0" fontId="264" fillId="5" borderId="150" xfId="61" applyFont="1" applyFill="1" applyBorder="1" applyAlignment="1">
      <alignment vertical="center"/>
      <protection/>
    </xf>
    <xf numFmtId="167" fontId="265" fillId="0" borderId="122" xfId="55" applyNumberFormat="1" applyFont="1" applyBorder="1" applyAlignment="1">
      <alignment vertical="center" wrapText="1"/>
    </xf>
    <xf numFmtId="167" fontId="226" fillId="0" borderId="122" xfId="55" applyNumberFormat="1" applyFont="1" applyBorder="1" applyAlignment="1">
      <alignment horizontal="right" vertical="center" wrapText="1"/>
    </xf>
    <xf numFmtId="171" fontId="229" fillId="0" borderId="122" xfId="55" applyNumberFormat="1" applyFont="1" applyBorder="1" applyAlignment="1">
      <alignment vertical="center" wrapText="1"/>
    </xf>
    <xf numFmtId="173" fontId="182" fillId="0" borderId="122" xfId="61" applyNumberFormat="1" applyBorder="1" applyAlignment="1">
      <alignment horizontal="center" vertical="center" wrapText="1"/>
      <protection/>
    </xf>
    <xf numFmtId="0" fontId="266" fillId="0" borderId="122" xfId="62" applyFont="1" applyBorder="1" applyAlignment="1">
      <alignment vertical="center" wrapText="1"/>
      <protection/>
    </xf>
    <xf numFmtId="164" fontId="266" fillId="0" borderId="122" xfId="62" applyNumberFormat="1" applyFont="1" applyBorder="1" applyAlignment="1">
      <alignment horizontal="right" vertical="center" wrapText="1"/>
      <protection/>
    </xf>
    <xf numFmtId="0" fontId="266" fillId="0" borderId="122" xfId="62" applyFont="1" applyBorder="1" applyAlignment="1">
      <alignment horizontal="center" vertical="center" wrapText="1"/>
      <protection/>
    </xf>
    <xf numFmtId="164" fontId="173" fillId="0" borderId="122" xfId="62" applyNumberFormat="1" applyBorder="1" applyAlignment="1">
      <alignment horizontal="right" vertical="center" wrapText="1"/>
      <protection/>
    </xf>
    <xf numFmtId="0" fontId="179" fillId="0" borderId="0" xfId="52" applyAlignment="1">
      <alignment/>
    </xf>
    <xf numFmtId="0" fontId="230" fillId="7" borderId="151" xfId="62" applyFont="1" applyFill="1" applyBorder="1" applyAlignment="1">
      <alignment vertical="center"/>
      <protection/>
    </xf>
    <xf numFmtId="0" fontId="238" fillId="33" borderId="152" xfId="61" applyFont="1" applyFill="1" applyBorder="1" applyProtection="1">
      <alignment/>
      <protection locked="0"/>
    </xf>
    <xf numFmtId="178" fontId="267" fillId="33" borderId="0" xfId="56" applyNumberFormat="1" applyFont="1" applyFill="1" applyBorder="1" applyAlignment="1" applyProtection="1">
      <alignment horizontal="center" vertical="center"/>
      <protection/>
    </xf>
    <xf numFmtId="0" fontId="211" fillId="11" borderId="136" xfId="61" applyFont="1" applyFill="1" applyBorder="1" applyAlignment="1">
      <alignment vertical="center" wrapText="1"/>
      <protection/>
    </xf>
    <xf numFmtId="0" fontId="198" fillId="34" borderId="153" xfId="62" applyFont="1" applyFill="1" applyBorder="1" applyAlignment="1">
      <alignment vertical="center"/>
      <protection/>
    </xf>
    <xf numFmtId="0" fontId="238" fillId="5" borderId="154" xfId="61" applyFont="1" applyFill="1" applyBorder="1" applyAlignment="1">
      <alignment horizontal="left" vertical="center"/>
      <protection/>
    </xf>
    <xf numFmtId="0" fontId="186" fillId="5" borderId="0" xfId="61" applyFont="1" applyFill="1" applyAlignment="1">
      <alignment vertical="center"/>
      <protection/>
    </xf>
    <xf numFmtId="0" fontId="186" fillId="5" borderId="0" xfId="61" applyFont="1" applyFill="1">
      <alignment/>
      <protection/>
    </xf>
    <xf numFmtId="0" fontId="186" fillId="5" borderId="155" xfId="61" applyFont="1" applyFill="1" applyBorder="1">
      <alignment/>
      <protection/>
    </xf>
    <xf numFmtId="0" fontId="207" fillId="39" borderId="140" xfId="61" applyFont="1" applyFill="1" applyBorder="1" applyAlignment="1">
      <alignment horizontal="left" vertical="center"/>
      <protection/>
    </xf>
    <xf numFmtId="179" fontId="267" fillId="33" borderId="0" xfId="57" applyNumberFormat="1" applyFont="1" applyFill="1" applyBorder="1" applyAlignment="1" applyProtection="1">
      <alignment horizontal="center" vertical="center"/>
      <protection/>
    </xf>
    <xf numFmtId="167" fontId="263" fillId="40" borderId="146" xfId="58" applyNumberFormat="1" applyFont="1" applyFill="1" applyBorder="1" applyAlignment="1" applyProtection="1">
      <alignment horizontal="center" vertical="center"/>
      <protection/>
    </xf>
    <xf numFmtId="0" fontId="186" fillId="5" borderId="154" xfId="61" applyFont="1" applyFill="1" applyBorder="1" applyAlignment="1">
      <alignment vertical="center"/>
      <protection/>
    </xf>
    <xf numFmtId="169" fontId="243" fillId="39" borderId="156" xfId="61" applyNumberFormat="1" applyFont="1" applyFill="1" applyBorder="1" applyAlignment="1">
      <alignment horizontal="center" vertical="center"/>
      <protection/>
    </xf>
    <xf numFmtId="167" fontId="243" fillId="39" borderId="157" xfId="61" applyNumberFormat="1" applyFont="1" applyFill="1" applyBorder="1" applyAlignment="1">
      <alignment horizontal="center" vertical="center"/>
      <protection/>
    </xf>
    <xf numFmtId="169" fontId="199" fillId="39" borderId="157" xfId="61" applyNumberFormat="1" applyFont="1" applyFill="1" applyBorder="1" applyAlignment="1">
      <alignment horizontal="center" vertical="center"/>
      <protection/>
    </xf>
    <xf numFmtId="0" fontId="182" fillId="39" borderId="158" xfId="61" applyFill="1" applyBorder="1">
      <alignment/>
      <protection/>
    </xf>
    <xf numFmtId="167" fontId="173" fillId="0" borderId="0" xfId="62" applyNumberFormat="1">
      <alignment/>
      <protection/>
    </xf>
    <xf numFmtId="174" fontId="173" fillId="0" borderId="0" xfId="58" applyNumberFormat="1" applyFont="1" applyAlignment="1">
      <alignment vertical="center"/>
    </xf>
    <xf numFmtId="169" fontId="268" fillId="6" borderId="89" xfId="57" applyNumberFormat="1" applyFont="1" applyFill="1" applyBorder="1" applyAlignment="1" applyProtection="1">
      <alignment vertical="center"/>
      <protection/>
    </xf>
    <xf numFmtId="180" fontId="269" fillId="33" borderId="0" xfId="57" applyNumberFormat="1" applyFont="1" applyFill="1" applyBorder="1" applyAlignment="1" applyProtection="1">
      <alignment horizontal="center" vertical="center"/>
      <protection/>
    </xf>
    <xf numFmtId="168" fontId="186" fillId="5" borderId="159" xfId="61" applyNumberFormat="1" applyFont="1" applyFill="1" applyBorder="1" applyAlignment="1">
      <alignment horizontal="center" vertical="center"/>
      <protection/>
    </xf>
    <xf numFmtId="0" fontId="186" fillId="5" borderId="160" xfId="61" applyFont="1" applyFill="1" applyBorder="1" applyAlignment="1">
      <alignment vertical="center"/>
      <protection/>
    </xf>
    <xf numFmtId="0" fontId="186" fillId="5" borderId="160" xfId="61" applyFont="1" applyFill="1" applyBorder="1">
      <alignment/>
      <protection/>
    </xf>
    <xf numFmtId="0" fontId="186" fillId="5" borderId="161" xfId="61" applyFont="1" applyFill="1" applyBorder="1">
      <alignment/>
      <protection/>
    </xf>
    <xf numFmtId="0" fontId="191" fillId="2" borderId="0" xfId="61" applyFont="1" applyFill="1">
      <alignment/>
      <protection/>
    </xf>
    <xf numFmtId="181" fontId="173" fillId="0" borderId="0" xfId="62" applyNumberFormat="1">
      <alignment/>
      <protection/>
    </xf>
    <xf numFmtId="167" fontId="231" fillId="2" borderId="0" xfId="61" applyNumberFormat="1" applyFont="1" applyFill="1" applyAlignment="1">
      <alignment horizontal="center" vertical="center"/>
      <protection/>
    </xf>
    <xf numFmtId="181" fontId="231" fillId="2" borderId="0" xfId="61" applyNumberFormat="1" applyFont="1" applyFill="1" applyAlignment="1">
      <alignment horizontal="center" vertical="center"/>
      <protection/>
    </xf>
    <xf numFmtId="10" fontId="173" fillId="0" borderId="0" xfId="67" applyNumberFormat="1" applyFont="1" applyAlignment="1">
      <alignment/>
    </xf>
    <xf numFmtId="167" fontId="270" fillId="7" borderId="162" xfId="62" applyNumberFormat="1" applyFont="1" applyFill="1" applyBorder="1" applyAlignment="1">
      <alignment vertical="center"/>
      <protection/>
    </xf>
    <xf numFmtId="0" fontId="189" fillId="34" borderId="139" xfId="61" applyFont="1" applyFill="1" applyBorder="1" applyAlignment="1">
      <alignment vertical="center"/>
      <protection/>
    </xf>
    <xf numFmtId="0" fontId="189" fillId="34" borderId="112" xfId="61" applyFont="1" applyFill="1" applyBorder="1" applyAlignment="1">
      <alignment vertical="center"/>
      <protection/>
    </xf>
    <xf numFmtId="167" fontId="271" fillId="2" borderId="163" xfId="61" applyNumberFormat="1" applyFont="1" applyFill="1" applyBorder="1" applyAlignment="1">
      <alignment horizontal="center" vertical="center" wrapText="1"/>
      <protection/>
    </xf>
    <xf numFmtId="0" fontId="272" fillId="5" borderId="164" xfId="61" applyFont="1" applyFill="1" applyBorder="1" applyAlignment="1">
      <alignment horizontal="left" vertical="center"/>
      <protection/>
    </xf>
    <xf numFmtId="10" fontId="271" fillId="2" borderId="165" xfId="67" applyNumberFormat="1" applyFont="1" applyFill="1" applyBorder="1" applyAlignment="1">
      <alignment horizontal="center" vertical="center" wrapText="1"/>
    </xf>
    <xf numFmtId="0" fontId="168" fillId="5" borderId="0" xfId="61" applyFont="1" applyFill="1">
      <alignment/>
      <protection/>
    </xf>
    <xf numFmtId="10" fontId="186" fillId="34" borderId="0" xfId="61" applyNumberFormat="1" applyFont="1" applyFill="1" applyAlignment="1">
      <alignment horizontal="center" vertical="center"/>
      <protection/>
    </xf>
    <xf numFmtId="0" fontId="186" fillId="34" borderId="0" xfId="61" applyFont="1" applyFill="1">
      <alignment/>
      <protection/>
    </xf>
    <xf numFmtId="10" fontId="272" fillId="5" borderId="164" xfId="67" applyNumberFormat="1" applyFont="1" applyFill="1" applyBorder="1" applyAlignment="1">
      <alignment horizontal="left" vertical="center"/>
    </xf>
    <xf numFmtId="0" fontId="173" fillId="33" borderId="81" xfId="62" applyFill="1" applyBorder="1">
      <alignment/>
      <protection/>
    </xf>
    <xf numFmtId="0" fontId="173" fillId="0" borderId="31" xfId="62" applyBorder="1">
      <alignment/>
      <protection/>
    </xf>
    <xf numFmtId="0" fontId="173" fillId="33" borderId="31" xfId="62" applyFill="1" applyBorder="1">
      <alignment/>
      <protection/>
    </xf>
    <xf numFmtId="0" fontId="173" fillId="33" borderId="49" xfId="62" applyFill="1" applyBorder="1">
      <alignment/>
      <protection/>
    </xf>
    <xf numFmtId="169" fontId="237" fillId="5" borderId="106" xfId="57" applyNumberFormat="1" applyFont="1" applyFill="1" applyBorder="1" applyAlignment="1" applyProtection="1">
      <alignment horizontal="center" vertical="center" wrapText="1"/>
      <protection/>
    </xf>
    <xf numFmtId="169" fontId="237" fillId="5" borderId="106" xfId="57" applyNumberFormat="1" applyFont="1" applyFill="1" applyBorder="1" applyAlignment="1" applyProtection="1">
      <alignment horizontal="center" wrapText="1"/>
      <protection/>
    </xf>
    <xf numFmtId="10" fontId="273" fillId="5" borderId="106" xfId="68" applyNumberFormat="1" applyFont="1" applyFill="1" applyBorder="1" applyAlignment="1" applyProtection="1">
      <alignment horizontal="center" vertical="center" wrapText="1"/>
      <protection/>
    </xf>
    <xf numFmtId="0" fontId="235" fillId="5" borderId="106" xfId="62" applyFont="1" applyFill="1" applyBorder="1" applyAlignment="1">
      <alignment horizontal="center" vertical="center"/>
      <protection/>
    </xf>
    <xf numFmtId="169" fontId="237" fillId="5" borderId="166" xfId="57" applyNumberFormat="1" applyFont="1" applyFill="1" applyBorder="1" applyAlignment="1" applyProtection="1">
      <alignment vertical="center" wrapText="1"/>
      <protection/>
    </xf>
    <xf numFmtId="169" fontId="237" fillId="5" borderId="106" xfId="57" applyNumberFormat="1" applyFont="1" applyFill="1" applyBorder="1" applyAlignment="1" applyProtection="1">
      <alignment horizontal="left" vertical="center" wrapText="1"/>
      <protection/>
    </xf>
    <xf numFmtId="169" fontId="237" fillId="5" borderId="166" xfId="57" applyNumberFormat="1" applyFont="1" applyFill="1" applyBorder="1" applyAlignment="1" applyProtection="1">
      <alignment horizontal="center" vertical="center" wrapText="1"/>
      <protection/>
    </xf>
    <xf numFmtId="0" fontId="211" fillId="11" borderId="65" xfId="61" applyFont="1" applyFill="1" applyBorder="1" applyAlignment="1">
      <alignment horizontal="left" vertical="center"/>
      <protection/>
    </xf>
    <xf numFmtId="0" fontId="182" fillId="0" borderId="20" xfId="61" applyBorder="1">
      <alignment/>
      <protection/>
    </xf>
    <xf numFmtId="167" fontId="239" fillId="0" borderId="0" xfId="61" applyNumberFormat="1" applyFont="1">
      <alignment/>
      <protection/>
    </xf>
    <xf numFmtId="169" fontId="173" fillId="0" borderId="0" xfId="62" applyNumberFormat="1">
      <alignment/>
      <protection/>
    </xf>
    <xf numFmtId="0" fontId="274" fillId="11" borderId="81" xfId="61" applyFont="1" applyFill="1" applyBorder="1" applyAlignment="1">
      <alignment vertical="center"/>
      <protection/>
    </xf>
    <xf numFmtId="169" fontId="237" fillId="5" borderId="167" xfId="57" applyNumberFormat="1" applyFont="1" applyFill="1" applyBorder="1" applyAlignment="1" applyProtection="1">
      <alignment horizontal="center" vertical="center" wrapText="1"/>
      <protection/>
    </xf>
    <xf numFmtId="10" fontId="273" fillId="5" borderId="167" xfId="68" applyNumberFormat="1" applyFont="1" applyFill="1" applyBorder="1" applyAlignment="1" applyProtection="1">
      <alignment horizontal="center" vertical="center" wrapText="1"/>
      <protection/>
    </xf>
    <xf numFmtId="0" fontId="235" fillId="5" borderId="167" xfId="62" applyFont="1" applyFill="1" applyBorder="1" applyAlignment="1">
      <alignment horizontal="center" vertical="center"/>
      <protection/>
    </xf>
    <xf numFmtId="169" fontId="237" fillId="5" borderId="168" xfId="57" applyNumberFormat="1" applyFont="1" applyFill="1" applyBorder="1" applyAlignment="1" applyProtection="1">
      <alignment horizontal="center" vertical="center" wrapText="1"/>
      <protection/>
    </xf>
    <xf numFmtId="0" fontId="275" fillId="5" borderId="169" xfId="61" applyFont="1" applyFill="1" applyBorder="1" applyAlignment="1">
      <alignment horizontal="center" vertical="center"/>
      <protection/>
    </xf>
    <xf numFmtId="167" fontId="276" fillId="5" borderId="170" xfId="67" applyNumberFormat="1" applyFont="1" applyFill="1" applyBorder="1" applyAlignment="1">
      <alignment horizontal="center" vertical="center" wrapText="1"/>
    </xf>
    <xf numFmtId="166" fontId="207" fillId="0" borderId="171" xfId="58" applyFont="1" applyBorder="1" applyAlignment="1">
      <alignment horizontal="center" vertical="center"/>
    </xf>
    <xf numFmtId="0" fontId="182" fillId="5" borderId="172" xfId="61" applyFill="1" applyBorder="1" applyAlignment="1">
      <alignment horizontal="center" vertical="center"/>
      <protection/>
    </xf>
    <xf numFmtId="0" fontId="182" fillId="5" borderId="173" xfId="61" applyFill="1" applyBorder="1">
      <alignment/>
      <protection/>
    </xf>
    <xf numFmtId="0" fontId="277" fillId="5" borderId="172" xfId="61" applyFont="1" applyFill="1" applyBorder="1" applyAlignment="1">
      <alignment horizontal="center" vertical="center"/>
      <protection/>
    </xf>
    <xf numFmtId="169" fontId="237" fillId="5" borderId="174" xfId="62" applyNumberFormat="1" applyFont="1" applyFill="1" applyBorder="1" applyAlignment="1">
      <alignment vertical="center" wrapText="1"/>
      <protection/>
    </xf>
    <xf numFmtId="0" fontId="235" fillId="5" borderId="174" xfId="62" applyFont="1" applyFill="1" applyBorder="1" applyAlignment="1">
      <alignment horizontal="center" vertical="center"/>
      <protection/>
    </xf>
    <xf numFmtId="171" fontId="273" fillId="5" borderId="174" xfId="55" applyNumberFormat="1" applyFont="1" applyFill="1" applyBorder="1" applyAlignment="1" applyProtection="1">
      <alignment horizontal="left" vertical="center" wrapText="1"/>
      <protection/>
    </xf>
    <xf numFmtId="0" fontId="278" fillId="5" borderId="174" xfId="62" applyFont="1" applyFill="1" applyBorder="1" applyAlignment="1">
      <alignment horizontal="center" vertical="center"/>
      <protection/>
    </xf>
    <xf numFmtId="171" fontId="273" fillId="5" borderId="175" xfId="55" applyNumberFormat="1" applyFont="1" applyFill="1" applyBorder="1" applyAlignment="1" applyProtection="1">
      <alignment horizontal="center" vertical="center" wrapText="1"/>
      <protection/>
    </xf>
    <xf numFmtId="167" fontId="189" fillId="0" borderId="0" xfId="61" applyNumberFormat="1" applyFont="1" applyAlignment="1">
      <alignment horizontal="center" vertical="center"/>
      <protection/>
    </xf>
    <xf numFmtId="0" fontId="182" fillId="0" borderId="113" xfId="61" applyBorder="1">
      <alignment/>
      <protection/>
    </xf>
    <xf numFmtId="171" fontId="237" fillId="5" borderId="167" xfId="62" applyNumberFormat="1" applyFont="1" applyFill="1" applyBorder="1" applyAlignment="1">
      <alignment vertical="center" wrapText="1"/>
      <protection/>
    </xf>
    <xf numFmtId="170" fontId="237" fillId="5" borderId="167" xfId="55" applyFont="1" applyFill="1" applyBorder="1" applyAlignment="1" applyProtection="1">
      <alignment horizontal="right" vertical="center" wrapText="1"/>
      <protection/>
    </xf>
    <xf numFmtId="171" fontId="237" fillId="5" borderId="168" xfId="55" applyNumberFormat="1" applyFont="1" applyFill="1" applyBorder="1" applyAlignment="1" applyProtection="1">
      <alignment horizontal="center" vertical="center" wrapText="1"/>
      <protection/>
    </xf>
    <xf numFmtId="167" fontId="259" fillId="33" borderId="176" xfId="61" applyNumberFormat="1" applyFont="1" applyFill="1" applyBorder="1" applyAlignment="1">
      <alignment vertical="center" wrapText="1"/>
      <protection/>
    </xf>
    <xf numFmtId="167" fontId="259" fillId="11" borderId="177" xfId="61" applyNumberFormat="1" applyFont="1" applyFill="1" applyBorder="1" applyAlignment="1">
      <alignment vertical="center" wrapText="1"/>
      <protection/>
    </xf>
    <xf numFmtId="10" fontId="259" fillId="11" borderId="178" xfId="67" applyNumberFormat="1" applyFont="1" applyFill="1" applyBorder="1" applyAlignment="1">
      <alignment horizontal="center" vertical="center" wrapText="1"/>
    </xf>
    <xf numFmtId="167" fontId="243" fillId="15" borderId="0" xfId="61" applyNumberFormat="1" applyFont="1" applyFill="1" applyAlignment="1">
      <alignment horizontal="center" vertical="center"/>
      <protection/>
    </xf>
    <xf numFmtId="182" fontId="279" fillId="11" borderId="171" xfId="67" applyNumberFormat="1" applyFont="1" applyFill="1" applyBorder="1" applyAlignment="1">
      <alignment horizontal="center" vertical="center"/>
    </xf>
    <xf numFmtId="171" fontId="273" fillId="5" borderId="83" xfId="55" applyNumberFormat="1" applyFont="1" applyFill="1" applyBorder="1" applyAlignment="1" applyProtection="1">
      <alignment vertical="center" wrapText="1"/>
      <protection/>
    </xf>
    <xf numFmtId="0" fontId="235" fillId="5" borderId="83" xfId="62" applyFont="1" applyFill="1" applyBorder="1" applyAlignment="1">
      <alignment horizontal="center" vertical="center"/>
      <protection/>
    </xf>
    <xf numFmtId="166" fontId="273" fillId="5" borderId="83" xfId="57" applyFont="1" applyFill="1" applyBorder="1" applyAlignment="1" applyProtection="1">
      <alignment vertical="center" wrapText="1"/>
      <protection/>
    </xf>
    <xf numFmtId="168" fontId="273" fillId="5" borderId="179" xfId="62" applyNumberFormat="1" applyFont="1" applyFill="1" applyBorder="1" applyAlignment="1">
      <alignment vertical="center" wrapText="1"/>
      <protection/>
    </xf>
    <xf numFmtId="167" fontId="189" fillId="19" borderId="0" xfId="61" applyNumberFormat="1" applyFont="1" applyFill="1" applyAlignment="1">
      <alignment vertical="center"/>
      <protection/>
    </xf>
    <xf numFmtId="167" fontId="231" fillId="19" borderId="0" xfId="61" applyNumberFormat="1" applyFont="1" applyFill="1" applyAlignment="1">
      <alignment vertical="center"/>
      <protection/>
    </xf>
    <xf numFmtId="167" fontId="231" fillId="19" borderId="0" xfId="61" applyNumberFormat="1" applyFont="1" applyFill="1" applyAlignment="1">
      <alignment horizontal="center" vertical="center"/>
      <protection/>
    </xf>
    <xf numFmtId="0" fontId="207" fillId="0" borderId="0" xfId="61" applyFont="1" applyAlignment="1">
      <alignment horizontal="center" vertical="center"/>
      <protection/>
    </xf>
    <xf numFmtId="0" fontId="207" fillId="0" borderId="164" xfId="61" applyFont="1" applyBorder="1" applyAlignment="1">
      <alignment horizontal="center" vertical="center" wrapText="1"/>
      <protection/>
    </xf>
    <xf numFmtId="0" fontId="207" fillId="0" borderId="180" xfId="61" applyFont="1" applyBorder="1" applyAlignment="1">
      <alignment horizontal="center" vertical="center"/>
      <protection/>
    </xf>
    <xf numFmtId="0" fontId="280" fillId="41" borderId="181" xfId="61" applyFont="1" applyFill="1" applyBorder="1" applyAlignment="1">
      <alignment horizontal="left" vertical="center" wrapText="1"/>
      <protection/>
    </xf>
    <xf numFmtId="167" fontId="199" fillId="15" borderId="0" xfId="61" applyNumberFormat="1" applyFont="1" applyFill="1" applyAlignment="1">
      <alignment horizontal="center" vertical="center"/>
      <protection/>
    </xf>
    <xf numFmtId="0" fontId="182" fillId="0" borderId="180" xfId="61" applyBorder="1">
      <alignment/>
      <protection/>
    </xf>
    <xf numFmtId="168" fontId="116" fillId="0" borderId="61" xfId="61" applyNumberFormat="1" applyFont="1" applyBorder="1" applyAlignment="1">
      <alignment horizontal="left" vertical="center" wrapText="1"/>
      <protection/>
    </xf>
    <xf numFmtId="0" fontId="219" fillId="17" borderId="111" xfId="61" applyFont="1" applyFill="1" applyBorder="1" applyAlignment="1">
      <alignment vertical="center" wrapText="1"/>
      <protection/>
    </xf>
    <xf numFmtId="0" fontId="191" fillId="33" borderId="112" xfId="61" applyFont="1" applyFill="1" applyBorder="1" applyAlignment="1">
      <alignment vertical="center" wrapText="1"/>
      <protection/>
    </xf>
    <xf numFmtId="10" fontId="189" fillId="19" borderId="112" xfId="61" applyNumberFormat="1" applyFont="1" applyFill="1" applyBorder="1" applyAlignment="1">
      <alignment horizontal="center" vertical="center"/>
      <protection/>
    </xf>
    <xf numFmtId="167" fontId="219" fillId="0" borderId="0" xfId="61" applyNumberFormat="1" applyFont="1" applyAlignment="1">
      <alignment horizontal="right" vertical="center" wrapText="1"/>
      <protection/>
    </xf>
    <xf numFmtId="168" fontId="211" fillId="0" borderId="0" xfId="61" applyNumberFormat="1" applyFont="1" applyAlignment="1">
      <alignment horizontal="left" vertical="center" wrapText="1"/>
      <protection/>
    </xf>
    <xf numFmtId="167" fontId="281" fillId="33" borderId="182" xfId="61" applyNumberFormat="1" applyFont="1" applyFill="1" applyBorder="1" applyAlignment="1">
      <alignment vertical="center"/>
      <protection/>
    </xf>
    <xf numFmtId="0" fontId="191" fillId="33" borderId="0" xfId="61" applyFont="1" applyFill="1" applyAlignment="1">
      <alignment vertical="center" wrapText="1"/>
      <protection/>
    </xf>
    <xf numFmtId="0" fontId="189" fillId="19" borderId="0" xfId="61" applyFont="1" applyFill="1" applyAlignment="1">
      <alignment horizontal="right" vertical="center"/>
      <protection/>
    </xf>
    <xf numFmtId="10" fontId="189" fillId="19" borderId="0" xfId="61" applyNumberFormat="1" applyFont="1" applyFill="1" applyAlignment="1">
      <alignment horizontal="center" vertical="center"/>
      <protection/>
    </xf>
    <xf numFmtId="168" fontId="211" fillId="0" borderId="61" xfId="61" applyNumberFormat="1" applyFont="1" applyBorder="1" applyAlignment="1">
      <alignment horizontal="left" vertical="center" wrapText="1"/>
      <protection/>
    </xf>
    <xf numFmtId="0" fontId="233" fillId="5" borderId="183" xfId="62" applyFont="1" applyFill="1" applyBorder="1" applyAlignment="1">
      <alignment horizontal="center" vertical="center" wrapText="1"/>
      <protection/>
    </xf>
    <xf numFmtId="167" fontId="231" fillId="0" borderId="0" xfId="61" applyNumberFormat="1" applyFont="1" applyAlignment="1">
      <alignment horizontal="right" vertical="center"/>
      <protection/>
    </xf>
    <xf numFmtId="168" fontId="219" fillId="2" borderId="145" xfId="61" applyNumberFormat="1" applyFont="1" applyFill="1" applyBorder="1" applyAlignment="1">
      <alignment horizontal="center" vertical="center" wrapText="1"/>
      <protection/>
    </xf>
    <xf numFmtId="10" fontId="219" fillId="2" borderId="145" xfId="67" applyNumberFormat="1" applyFont="1" applyFill="1" applyBorder="1" applyAlignment="1" applyProtection="1">
      <alignment horizontal="center" vertical="center" wrapText="1"/>
      <protection/>
    </xf>
    <xf numFmtId="10" fontId="219" fillId="5" borderId="184" xfId="67" applyNumberFormat="1" applyFont="1" applyFill="1" applyBorder="1" applyAlignment="1" applyProtection="1">
      <alignment vertical="center" wrapText="1"/>
      <protection/>
    </xf>
    <xf numFmtId="169" fontId="202" fillId="33" borderId="0" xfId="61" applyNumberFormat="1" applyFont="1" applyFill="1">
      <alignment/>
      <protection/>
    </xf>
    <xf numFmtId="0" fontId="253" fillId="6" borderId="0" xfId="61" applyFont="1" applyFill="1" applyAlignment="1">
      <alignment vertical="center"/>
      <protection/>
    </xf>
    <xf numFmtId="168" fontId="219" fillId="2" borderId="145" xfId="67" applyNumberFormat="1" applyFont="1" applyFill="1" applyBorder="1" applyAlignment="1" applyProtection="1">
      <alignment horizontal="center" vertical="center" wrapText="1"/>
      <protection/>
    </xf>
    <xf numFmtId="168" fontId="219" fillId="5" borderId="184" xfId="67" applyNumberFormat="1" applyFont="1" applyFill="1" applyBorder="1" applyAlignment="1" applyProtection="1">
      <alignment vertical="center"/>
      <protection/>
    </xf>
    <xf numFmtId="167" fontId="232" fillId="33" borderId="0" xfId="61" applyNumberFormat="1" applyFont="1" applyFill="1" applyAlignment="1">
      <alignment horizontal="right" vertical="center" wrapText="1"/>
      <protection/>
    </xf>
    <xf numFmtId="0" fontId="206" fillId="34" borderId="0" xfId="61" applyFont="1" applyFill="1" applyAlignment="1">
      <alignment vertical="center" wrapText="1"/>
      <protection/>
    </xf>
    <xf numFmtId="167" fontId="219" fillId="2" borderId="185" xfId="67" applyNumberFormat="1" applyFont="1" applyFill="1" applyBorder="1" applyAlignment="1" applyProtection="1">
      <alignment horizontal="center" vertical="center" wrapText="1"/>
      <protection/>
    </xf>
    <xf numFmtId="167" fontId="219" fillId="5" borderId="186" xfId="61" applyNumberFormat="1" applyFont="1" applyFill="1" applyBorder="1" applyAlignment="1">
      <alignment vertical="center" wrapText="1"/>
      <protection/>
    </xf>
    <xf numFmtId="167" fontId="219" fillId="33" borderId="0" xfId="61" applyNumberFormat="1" applyFont="1" applyFill="1" applyAlignment="1">
      <alignment horizontal="right" vertical="center" wrapText="1"/>
      <protection/>
    </xf>
    <xf numFmtId="0" fontId="230" fillId="0" borderId="187" xfId="62" applyFont="1" applyBorder="1">
      <alignment/>
      <protection/>
    </xf>
    <xf numFmtId="0" fontId="230" fillId="34" borderId="0" xfId="62" applyFont="1" applyFill="1">
      <alignment/>
      <protection/>
    </xf>
    <xf numFmtId="0" fontId="122" fillId="0" borderId="188" xfId="61" applyFont="1" applyBorder="1" applyAlignment="1">
      <alignment horizontal="center" vertical="center"/>
      <protection/>
    </xf>
    <xf numFmtId="169" fontId="191" fillId="34" borderId="34" xfId="61" applyNumberFormat="1" applyFont="1" applyFill="1" applyBorder="1">
      <alignment/>
      <protection/>
    </xf>
    <xf numFmtId="0" fontId="182" fillId="0" borderId="189" xfId="61" applyBorder="1">
      <alignment/>
      <protection/>
    </xf>
    <xf numFmtId="10" fontId="219" fillId="5" borderId="190" xfId="67" applyNumberFormat="1" applyFont="1" applyFill="1" applyBorder="1" applyAlignment="1" applyProtection="1">
      <alignment vertical="center" wrapText="1"/>
      <protection/>
    </xf>
    <xf numFmtId="0" fontId="230" fillId="6" borderId="191" xfId="62" applyFont="1" applyFill="1" applyBorder="1" applyAlignment="1">
      <alignment vertical="center"/>
      <protection/>
    </xf>
    <xf numFmtId="0" fontId="206" fillId="0" borderId="0" xfId="61" applyFont="1" applyAlignment="1">
      <alignment vertical="center" wrapText="1"/>
      <protection/>
    </xf>
    <xf numFmtId="9" fontId="0" fillId="0" borderId="0" xfId="67" applyFont="1" applyAlignment="1">
      <alignment/>
    </xf>
    <xf numFmtId="0" fontId="211" fillId="11" borderId="74" xfId="61" applyFont="1" applyFill="1" applyBorder="1" applyAlignment="1">
      <alignment vertical="center" wrapText="1"/>
      <protection/>
    </xf>
    <xf numFmtId="168" fontId="274" fillId="11" borderId="86" xfId="61" applyNumberFormat="1" applyFont="1" applyFill="1" applyBorder="1" applyAlignment="1">
      <alignment horizontal="center" vertical="center"/>
      <protection/>
    </xf>
    <xf numFmtId="0" fontId="123" fillId="34" borderId="86" xfId="61" applyFont="1" applyFill="1" applyBorder="1" applyAlignment="1">
      <alignment vertical="center" wrapText="1"/>
      <protection/>
    </xf>
    <xf numFmtId="0" fontId="116" fillId="34" borderId="86" xfId="61" applyFont="1" applyFill="1" applyBorder="1" applyAlignment="1">
      <alignment vertical="center" wrapText="1"/>
      <protection/>
    </xf>
    <xf numFmtId="0" fontId="123" fillId="34" borderId="192" xfId="61" applyFont="1" applyFill="1" applyBorder="1" applyAlignment="1">
      <alignment vertical="center"/>
      <protection/>
    </xf>
    <xf numFmtId="168" fontId="219" fillId="33" borderId="193" xfId="67" applyNumberFormat="1" applyFont="1" applyFill="1" applyBorder="1" applyAlignment="1" applyProtection="1">
      <alignment horizontal="left" vertical="center"/>
      <protection/>
    </xf>
    <xf numFmtId="167" fontId="274" fillId="11" borderId="194" xfId="61" applyNumberFormat="1" applyFont="1" applyFill="1" applyBorder="1" applyAlignment="1">
      <alignment vertical="center" wrapText="1"/>
      <protection/>
    </xf>
    <xf numFmtId="167" fontId="219" fillId="11" borderId="195" xfId="61" applyNumberFormat="1" applyFont="1" applyFill="1" applyBorder="1" applyAlignment="1">
      <alignment vertical="center" wrapText="1"/>
      <protection/>
    </xf>
    <xf numFmtId="168" fontId="282" fillId="11" borderId="196" xfId="61" applyNumberFormat="1" applyFont="1" applyFill="1" applyBorder="1" applyAlignment="1">
      <alignment horizontal="center" vertical="center"/>
      <protection/>
    </xf>
    <xf numFmtId="167" fontId="219" fillId="34" borderId="195" xfId="61" applyNumberFormat="1" applyFont="1" applyFill="1" applyBorder="1" applyAlignment="1">
      <alignment vertical="center" wrapText="1"/>
      <protection/>
    </xf>
    <xf numFmtId="167" fontId="211" fillId="34" borderId="197" xfId="61" applyNumberFormat="1" applyFont="1" applyFill="1" applyBorder="1" applyAlignment="1">
      <alignment vertical="center" wrapText="1"/>
      <protection/>
    </xf>
    <xf numFmtId="168" fontId="219" fillId="33" borderId="145" xfId="67" applyNumberFormat="1" applyFont="1" applyFill="1" applyBorder="1" applyAlignment="1" applyProtection="1">
      <alignment horizontal="left" vertical="center"/>
      <protection/>
    </xf>
    <xf numFmtId="0" fontId="206" fillId="0" borderId="198" xfId="61" applyFont="1" applyBorder="1" applyAlignment="1">
      <alignment horizontal="center" vertical="center" wrapText="1"/>
      <protection/>
    </xf>
    <xf numFmtId="0" fontId="274" fillId="11" borderId="52" xfId="61" applyFont="1" applyFill="1" applyBorder="1" applyAlignment="1">
      <alignment vertical="center"/>
      <protection/>
    </xf>
    <xf numFmtId="10" fontId="274" fillId="11" borderId="0" xfId="66" applyNumberFormat="1" applyFont="1" applyFill="1" applyBorder="1" applyAlignment="1">
      <alignment vertical="center"/>
    </xf>
    <xf numFmtId="0" fontId="200" fillId="34" borderId="199" xfId="61" applyFont="1" applyFill="1" applyBorder="1" applyAlignment="1">
      <alignment horizontal="left" vertical="center" wrapText="1"/>
      <protection/>
    </xf>
    <xf numFmtId="0" fontId="200" fillId="34" borderId="199" xfId="61" applyFont="1" applyFill="1" applyBorder="1" applyAlignment="1">
      <alignment horizontal="left" wrapText="1"/>
      <protection/>
    </xf>
    <xf numFmtId="10" fontId="219" fillId="33" borderId="145" xfId="67" applyNumberFormat="1" applyFont="1" applyFill="1" applyBorder="1" applyAlignment="1" applyProtection="1">
      <alignment horizontal="left" vertical="center"/>
      <protection/>
    </xf>
    <xf numFmtId="167" fontId="205" fillId="2" borderId="0" xfId="61" applyNumberFormat="1" applyFont="1" applyFill="1" applyAlignment="1">
      <alignment horizontal="right" vertical="center"/>
      <protection/>
    </xf>
    <xf numFmtId="171" fontId="266" fillId="11" borderId="200" xfId="55" applyNumberFormat="1" applyFont="1" applyFill="1" applyBorder="1" applyAlignment="1">
      <alignment horizontal="center" vertical="center" wrapText="1"/>
    </xf>
    <xf numFmtId="0" fontId="125" fillId="0" borderId="188" xfId="61" applyFont="1" applyBorder="1" applyAlignment="1">
      <alignment horizontal="center" vertical="center"/>
      <protection/>
    </xf>
    <xf numFmtId="167" fontId="219" fillId="33" borderId="102" xfId="61" applyNumberFormat="1" applyFont="1" applyFill="1" applyBorder="1" applyAlignment="1">
      <alignment horizontal="right" vertical="center" wrapText="1"/>
      <protection/>
    </xf>
    <xf numFmtId="167" fontId="126" fillId="34" borderId="195" xfId="61" applyNumberFormat="1" applyFont="1" applyFill="1" applyBorder="1" applyAlignment="1">
      <alignment vertical="center" wrapText="1"/>
      <protection/>
    </xf>
    <xf numFmtId="0" fontId="186" fillId="33" borderId="0" xfId="61" applyFont="1" applyFill="1" applyAlignment="1">
      <alignment horizontal="left"/>
      <protection/>
    </xf>
    <xf numFmtId="10" fontId="219" fillId="33" borderId="185" xfId="67" applyNumberFormat="1" applyFont="1" applyFill="1" applyBorder="1" applyAlignment="1" applyProtection="1">
      <alignment horizontal="left" vertical="center"/>
      <protection/>
    </xf>
    <xf numFmtId="168" fontId="214" fillId="0" borderId="0" xfId="61" applyNumberFormat="1" applyFont="1">
      <alignment/>
      <protection/>
    </xf>
    <xf numFmtId="0" fontId="182" fillId="0" borderId="81" xfId="61" applyBorder="1">
      <alignment/>
      <protection/>
    </xf>
    <xf numFmtId="0" fontId="182" fillId="0" borderId="31" xfId="61" applyBorder="1">
      <alignment/>
      <protection/>
    </xf>
    <xf numFmtId="10" fontId="219" fillId="33" borderId="89" xfId="66" applyNumberFormat="1" applyFont="1" applyFill="1" applyBorder="1" applyAlignment="1">
      <alignment horizontal="left" vertical="center" wrapText="1"/>
    </xf>
    <xf numFmtId="0" fontId="193" fillId="0" borderId="0" xfId="61" applyFont="1" applyAlignment="1">
      <alignment wrapText="1"/>
      <protection/>
    </xf>
    <xf numFmtId="171" fontId="203" fillId="0" borderId="0" xfId="55" applyNumberFormat="1" applyFont="1" applyAlignment="1">
      <alignment horizontal="center" vertical="center"/>
    </xf>
    <xf numFmtId="167" fontId="283" fillId="0" borderId="0" xfId="55" applyNumberFormat="1" applyFont="1" applyAlignment="1">
      <alignment horizontal="center" vertical="center"/>
    </xf>
    <xf numFmtId="0" fontId="194" fillId="34" borderId="111" xfId="61" applyFont="1" applyFill="1" applyBorder="1" applyAlignment="1">
      <alignment horizontal="center" vertical="center"/>
      <protection/>
    </xf>
    <xf numFmtId="0" fontId="229" fillId="34" borderId="201" xfId="62" applyFont="1" applyFill="1" applyBorder="1" applyAlignment="1">
      <alignment horizontal="center" vertical="center"/>
      <protection/>
    </xf>
    <xf numFmtId="0" fontId="203" fillId="0" borderId="34" xfId="61" applyFont="1" applyBorder="1">
      <alignment/>
      <protection/>
    </xf>
    <xf numFmtId="0" fontId="199" fillId="42" borderId="202" xfId="62" applyFont="1" applyFill="1" applyBorder="1" applyAlignment="1">
      <alignment vertical="center"/>
      <protection/>
    </xf>
    <xf numFmtId="0" fontId="173" fillId="42" borderId="203" xfId="62" applyFill="1" applyBorder="1">
      <alignment/>
      <protection/>
    </xf>
    <xf numFmtId="0" fontId="284" fillId="42" borderId="203" xfId="63" applyFont="1" applyFill="1" applyBorder="1" applyAlignment="1">
      <alignment vertical="center" wrapText="1"/>
      <protection/>
    </xf>
    <xf numFmtId="169" fontId="189" fillId="42" borderId="203" xfId="59" applyNumberFormat="1" applyFont="1" applyFill="1" applyBorder="1" applyAlignment="1">
      <alignment horizontal="left" vertical="center"/>
    </xf>
    <xf numFmtId="168" fontId="191" fillId="42" borderId="203" xfId="62" applyNumberFormat="1" applyFont="1" applyFill="1" applyBorder="1" applyAlignment="1">
      <alignment horizontal="center" vertical="center" wrapText="1"/>
      <protection/>
    </xf>
    <xf numFmtId="0" fontId="191" fillId="42" borderId="203" xfId="62" applyFont="1" applyFill="1" applyBorder="1" applyAlignment="1">
      <alignment horizontal="center" vertical="center" wrapText="1"/>
      <protection/>
    </xf>
    <xf numFmtId="168" fontId="191" fillId="42" borderId="204" xfId="62" applyNumberFormat="1" applyFont="1" applyFill="1" applyBorder="1" applyAlignment="1">
      <alignment horizontal="center" vertical="center" wrapText="1"/>
      <protection/>
    </xf>
    <xf numFmtId="0" fontId="246" fillId="42" borderId="70" xfId="63" applyFont="1" applyFill="1" applyBorder="1" applyAlignment="1">
      <alignment vertical="center"/>
      <protection/>
    </xf>
    <xf numFmtId="0" fontId="173" fillId="42" borderId="205" xfId="62" applyFill="1" applyBorder="1">
      <alignment/>
      <protection/>
    </xf>
    <xf numFmtId="10" fontId="238" fillId="42" borderId="205" xfId="69" applyNumberFormat="1" applyFont="1" applyFill="1" applyBorder="1" applyAlignment="1">
      <alignment horizontal="center" vertical="center" wrapText="1"/>
    </xf>
    <xf numFmtId="0" fontId="168" fillId="42" borderId="206" xfId="62" applyFont="1" applyFill="1" applyBorder="1" applyAlignment="1">
      <alignment vertical="center" wrapText="1"/>
      <protection/>
    </xf>
    <xf numFmtId="0" fontId="191" fillId="42" borderId="206" xfId="62" applyFont="1" applyFill="1" applyBorder="1" applyAlignment="1">
      <alignment horizontal="center" vertical="center" wrapText="1"/>
      <protection/>
    </xf>
    <xf numFmtId="0" fontId="231" fillId="42" borderId="207" xfId="62" applyFont="1" applyFill="1" applyBorder="1" applyAlignment="1">
      <alignment horizontal="center" vertical="center" wrapText="1"/>
      <protection/>
    </xf>
    <xf numFmtId="0" fontId="191" fillId="11" borderId="208" xfId="62" applyFont="1" applyFill="1" applyBorder="1" applyAlignment="1">
      <alignment horizontal="right" vertical="center"/>
      <protection/>
    </xf>
    <xf numFmtId="165" fontId="191" fillId="34" borderId="209" xfId="59" applyFont="1" applyFill="1" applyBorder="1" applyAlignment="1">
      <alignment horizontal="left"/>
    </xf>
    <xf numFmtId="1" fontId="191" fillId="11" borderId="210" xfId="62" applyNumberFormat="1" applyFont="1" applyFill="1" applyBorder="1" applyAlignment="1">
      <alignment horizontal="right" vertical="center"/>
      <protection/>
    </xf>
    <xf numFmtId="1" fontId="191" fillId="11" borderId="211" xfId="62" applyNumberFormat="1" applyFont="1" applyFill="1" applyBorder="1" applyAlignment="1">
      <alignment horizontal="right" vertical="center"/>
      <protection/>
    </xf>
    <xf numFmtId="1" fontId="189" fillId="34" borderId="212" xfId="63" applyNumberFormat="1" applyFont="1" applyFill="1" applyBorder="1" applyAlignment="1">
      <alignment horizontal="center" vertical="center"/>
      <protection/>
    </xf>
    <xf numFmtId="1" fontId="202" fillId="11" borderId="213" xfId="62" applyNumberFormat="1" applyFont="1" applyFill="1" applyBorder="1" applyAlignment="1">
      <alignment horizontal="left" vertical="center"/>
      <protection/>
    </xf>
    <xf numFmtId="165" fontId="195" fillId="11" borderId="0" xfId="59" applyFont="1" applyFill="1" applyBorder="1" applyAlignment="1">
      <alignment horizontal="center"/>
    </xf>
    <xf numFmtId="165" fontId="191" fillId="42" borderId="214" xfId="62" applyNumberFormat="1" applyFont="1" applyFill="1" applyBorder="1" applyAlignment="1">
      <alignment horizontal="center" vertical="center" wrapText="1"/>
      <protection/>
    </xf>
    <xf numFmtId="0" fontId="191" fillId="6" borderId="68" xfId="62" applyFont="1" applyFill="1" applyBorder="1" applyAlignment="1">
      <alignment vertical="center" wrapText="1"/>
      <protection/>
    </xf>
    <xf numFmtId="0" fontId="192" fillId="6" borderId="69" xfId="63" applyFont="1" applyFill="1" applyBorder="1" applyAlignment="1">
      <alignment horizontal="center" vertical="center" wrapText="1"/>
      <protection/>
    </xf>
    <xf numFmtId="0" fontId="285" fillId="6" borderId="76" xfId="62" applyFont="1" applyFill="1" applyBorder="1" applyAlignment="1">
      <alignment horizontal="left" vertical="center"/>
      <protection/>
    </xf>
    <xf numFmtId="0" fontId="208" fillId="6" borderId="211" xfId="62" applyFont="1" applyFill="1" applyBorder="1" applyAlignment="1">
      <alignment horizontal="left" vertical="center"/>
      <protection/>
    </xf>
    <xf numFmtId="0" fontId="189" fillId="6" borderId="77" xfId="62" applyFont="1" applyFill="1" applyBorder="1" applyAlignment="1">
      <alignment horizontal="center" vertical="center"/>
      <protection/>
    </xf>
    <xf numFmtId="0" fontId="173" fillId="0" borderId="16" xfId="62" applyBorder="1">
      <alignment/>
      <protection/>
    </xf>
    <xf numFmtId="0" fontId="173" fillId="0" borderId="52" xfId="62" applyBorder="1">
      <alignment/>
      <protection/>
    </xf>
    <xf numFmtId="0" fontId="286" fillId="6" borderId="215" xfId="63" applyFont="1" applyFill="1" applyBorder="1" applyAlignment="1">
      <alignment horizontal="center" vertical="center" wrapText="1"/>
      <protection/>
    </xf>
    <xf numFmtId="0" fontId="287" fillId="6" borderId="205" xfId="62" applyFont="1" applyFill="1" applyBorder="1" applyAlignment="1">
      <alignment horizontal="center" vertical="center"/>
      <protection/>
    </xf>
    <xf numFmtId="0" fontId="287" fillId="6" borderId="216" xfId="62" applyFont="1" applyFill="1" applyBorder="1" applyAlignment="1">
      <alignment horizontal="center" vertical="center" wrapText="1"/>
      <protection/>
    </xf>
    <xf numFmtId="0" fontId="207" fillId="6" borderId="76" xfId="62" applyFont="1" applyFill="1" applyBorder="1" applyAlignment="1">
      <alignment horizontal="centerContinuous" vertical="center" wrapText="1"/>
      <protection/>
    </xf>
    <xf numFmtId="0" fontId="207" fillId="6" borderId="211" xfId="62" applyFont="1" applyFill="1" applyBorder="1" applyAlignment="1">
      <alignment horizontal="centerContinuous"/>
      <protection/>
    </xf>
    <xf numFmtId="0" fontId="288" fillId="43" borderId="217" xfId="63" applyFont="1" applyFill="1" applyBorder="1" applyAlignment="1">
      <alignment horizontal="center" vertical="center" wrapText="1"/>
      <protection/>
    </xf>
    <xf numFmtId="169" fontId="289" fillId="43" borderId="218" xfId="59" applyNumberFormat="1" applyFont="1" applyFill="1" applyBorder="1" applyAlignment="1">
      <alignment horizontal="center" wrapText="1"/>
    </xf>
    <xf numFmtId="10" fontId="290" fillId="43" borderId="218" xfId="63" applyNumberFormat="1" applyFont="1" applyFill="1" applyBorder="1" applyAlignment="1">
      <alignment horizontal="center" vertical="center" wrapText="1"/>
      <protection/>
    </xf>
    <xf numFmtId="169" fontId="288" fillId="43" borderId="219" xfId="62" applyNumberFormat="1" applyFont="1" applyFill="1" applyBorder="1">
      <alignment/>
      <protection/>
    </xf>
    <xf numFmtId="0" fontId="186" fillId="6" borderId="220" xfId="62" applyFont="1" applyFill="1" applyBorder="1" applyAlignment="1">
      <alignment vertical="center"/>
      <protection/>
    </xf>
    <xf numFmtId="0" fontId="173" fillId="6" borderId="221" xfId="62" applyFill="1" applyBorder="1">
      <alignment/>
      <protection/>
    </xf>
    <xf numFmtId="167" fontId="191" fillId="6" borderId="222" xfId="62" applyNumberFormat="1" applyFont="1" applyFill="1" applyBorder="1" applyAlignment="1">
      <alignment vertical="center" wrapText="1"/>
      <protection/>
    </xf>
    <xf numFmtId="0" fontId="291" fillId="33" borderId="0" xfId="61" applyFont="1" applyFill="1">
      <alignment/>
      <protection/>
    </xf>
    <xf numFmtId="0" fontId="260" fillId="44" borderId="217" xfId="63" applyFont="1" applyFill="1" applyBorder="1" applyAlignment="1">
      <alignment horizontal="right" vertical="center" wrapText="1"/>
      <protection/>
    </xf>
    <xf numFmtId="169" fontId="260" fillId="44" borderId="218" xfId="59" applyNumberFormat="1" applyFont="1" applyFill="1" applyBorder="1" applyAlignment="1">
      <alignment horizontal="center" vertical="center" wrapText="1"/>
    </xf>
    <xf numFmtId="10" fontId="292" fillId="44" borderId="218" xfId="63" applyNumberFormat="1" applyFont="1" applyFill="1" applyBorder="1" applyAlignment="1">
      <alignment horizontal="center" vertical="center" wrapText="1"/>
      <protection/>
    </xf>
    <xf numFmtId="169" fontId="293" fillId="44" borderId="219" xfId="62" applyNumberFormat="1" applyFont="1" applyFill="1" applyBorder="1" applyAlignment="1">
      <alignment vertical="center"/>
      <protection/>
    </xf>
    <xf numFmtId="0" fontId="234" fillId="2" borderId="223" xfId="62" applyFont="1" applyFill="1" applyBorder="1" applyAlignment="1">
      <alignment horizontal="center" vertical="center" wrapText="1"/>
      <protection/>
    </xf>
    <xf numFmtId="167" fontId="231" fillId="6" borderId="224" xfId="62" applyNumberFormat="1" applyFont="1" applyFill="1" applyBorder="1" applyAlignment="1">
      <alignment horizontal="center" vertical="center" wrapText="1"/>
      <protection/>
    </xf>
    <xf numFmtId="167" fontId="191" fillId="6" borderId="203" xfId="62" applyNumberFormat="1" applyFont="1" applyFill="1" applyBorder="1" applyAlignment="1">
      <alignment vertical="center" wrapText="1"/>
      <protection/>
    </xf>
    <xf numFmtId="0" fontId="294" fillId="33" borderId="10" xfId="61" applyFont="1" applyFill="1" applyBorder="1" applyAlignment="1">
      <alignment vertical="center" wrapText="1"/>
      <protection/>
    </xf>
    <xf numFmtId="168" fontId="243" fillId="33" borderId="0" xfId="61" applyNumberFormat="1" applyFont="1" applyFill="1" applyAlignment="1">
      <alignment horizontal="center" vertical="center"/>
      <protection/>
    </xf>
    <xf numFmtId="0" fontId="200" fillId="33" borderId="0" xfId="61" applyFont="1" applyFill="1" applyAlignment="1" applyProtection="1">
      <alignment horizontal="center" vertical="center"/>
      <protection locked="0"/>
    </xf>
    <xf numFmtId="0" fontId="182" fillId="33" borderId="0" xfId="61" applyFill="1" applyProtection="1">
      <alignment/>
      <protection locked="0"/>
    </xf>
    <xf numFmtId="0" fontId="207" fillId="6" borderId="68" xfId="62" applyFont="1" applyFill="1" applyBorder="1" applyAlignment="1">
      <alignment horizontal="center"/>
      <protection/>
    </xf>
    <xf numFmtId="165" fontId="191" fillId="34" borderId="225" xfId="59" applyFont="1" applyFill="1" applyBorder="1" applyAlignment="1">
      <alignment horizontal="center" vertical="center"/>
    </xf>
    <xf numFmtId="0" fontId="192" fillId="6" borderId="226" xfId="62" applyFont="1" applyFill="1" applyBorder="1" applyAlignment="1">
      <alignment horizontal="center" vertical="center" wrapText="1"/>
      <protection/>
    </xf>
    <xf numFmtId="0" fontId="123" fillId="34" borderId="227" xfId="62" applyFont="1" applyFill="1" applyBorder="1" applyAlignment="1">
      <alignment horizontal="center" vertical="center"/>
      <protection/>
    </xf>
    <xf numFmtId="165" fontId="207" fillId="2" borderId="228" xfId="62" applyNumberFormat="1" applyFont="1" applyFill="1" applyBorder="1" applyAlignment="1">
      <alignment horizontal="center" vertical="center"/>
      <protection/>
    </xf>
    <xf numFmtId="0" fontId="295" fillId="6" borderId="229" xfId="63" applyFont="1" applyFill="1" applyBorder="1" applyAlignment="1">
      <alignment vertical="center" wrapText="1"/>
      <protection/>
    </xf>
    <xf numFmtId="165" fontId="195" fillId="6" borderId="0" xfId="59" applyFont="1" applyFill="1" applyBorder="1" applyAlignment="1">
      <alignment horizontal="center"/>
    </xf>
    <xf numFmtId="0" fontId="191" fillId="33" borderId="0" xfId="61" applyFont="1" applyFill="1" applyAlignment="1" applyProtection="1">
      <alignment horizontal="center" vertical="center"/>
      <protection locked="0"/>
    </xf>
    <xf numFmtId="0" fontId="207" fillId="6" borderId="230" xfId="62" applyFont="1" applyFill="1" applyBorder="1" applyAlignment="1">
      <alignment horizontal="center"/>
      <protection/>
    </xf>
    <xf numFmtId="1" fontId="116" fillId="34" borderId="231" xfId="63" applyNumberFormat="1" applyFont="1" applyFill="1" applyBorder="1" applyAlignment="1">
      <alignment horizontal="center" vertical="center"/>
      <protection/>
    </xf>
    <xf numFmtId="0" fontId="296" fillId="45" borderId="223" xfId="62" applyFont="1" applyFill="1" applyBorder="1" applyAlignment="1">
      <alignment horizontal="center" vertical="center" wrapText="1"/>
      <protection/>
    </xf>
    <xf numFmtId="0" fontId="202" fillId="6" borderId="69" xfId="62" applyFont="1" applyFill="1" applyBorder="1" applyAlignment="1">
      <alignment vertical="center" wrapText="1"/>
      <protection/>
    </xf>
    <xf numFmtId="167" fontId="191" fillId="6" borderId="206" xfId="62" applyNumberFormat="1" applyFont="1" applyFill="1" applyBorder="1" applyAlignment="1">
      <alignment vertical="center" wrapText="1"/>
      <protection/>
    </xf>
    <xf numFmtId="0" fontId="248" fillId="33" borderId="0" xfId="61" applyFont="1" applyFill="1" applyAlignment="1" applyProtection="1">
      <alignment horizontal="center" vertical="center"/>
      <protection locked="0"/>
    </xf>
    <xf numFmtId="0" fontId="191" fillId="34" borderId="68" xfId="62" applyFont="1" applyFill="1" applyBorder="1" applyAlignment="1">
      <alignment vertical="center" wrapText="1"/>
      <protection/>
    </xf>
    <xf numFmtId="165" fontId="191" fillId="34" borderId="225" xfId="62" applyNumberFormat="1" applyFont="1" applyFill="1" applyBorder="1" applyAlignment="1">
      <alignment vertical="center"/>
      <protection/>
    </xf>
    <xf numFmtId="1" fontId="116" fillId="34" borderId="232" xfId="62" applyNumberFormat="1" applyFont="1" applyFill="1" applyBorder="1" applyAlignment="1">
      <alignment horizontal="center" vertical="center"/>
      <protection/>
    </xf>
    <xf numFmtId="165" fontId="285" fillId="45" borderId="233" xfId="62" applyNumberFormat="1" applyFont="1" applyFill="1" applyBorder="1" applyAlignment="1">
      <alignment horizontal="center" vertical="center"/>
      <protection/>
    </xf>
    <xf numFmtId="0" fontId="202" fillId="33" borderId="0" xfId="61" applyFont="1" applyFill="1">
      <alignment/>
      <protection/>
    </xf>
    <xf numFmtId="0" fontId="173" fillId="33" borderId="0" xfId="61" applyFont="1" applyFill="1">
      <alignment/>
      <protection/>
    </xf>
    <xf numFmtId="9" fontId="297" fillId="33" borderId="0" xfId="67" applyFont="1" applyFill="1" applyAlignment="1">
      <alignment vertical="center" wrapText="1"/>
    </xf>
    <xf numFmtId="0" fontId="186" fillId="33" borderId="0" xfId="61" applyFont="1" applyFill="1">
      <alignment/>
      <protection/>
    </xf>
    <xf numFmtId="167" fontId="182" fillId="33" borderId="0" xfId="61" applyNumberFormat="1" applyFill="1">
      <alignment/>
      <protection/>
    </xf>
    <xf numFmtId="0" fontId="182" fillId="33" borderId="86" xfId="61" applyFill="1" applyBorder="1" applyProtection="1">
      <alignment/>
      <protection locked="0"/>
    </xf>
    <xf numFmtId="0" fontId="182" fillId="33" borderId="75" xfId="61" applyFill="1" applyBorder="1" applyProtection="1">
      <alignment/>
      <protection locked="0"/>
    </xf>
    <xf numFmtId="0" fontId="182" fillId="33" borderId="94" xfId="61" applyFill="1" applyBorder="1" applyProtection="1">
      <alignment/>
      <protection locked="0"/>
    </xf>
    <xf numFmtId="0" fontId="182" fillId="33" borderId="234" xfId="61" applyFill="1" applyBorder="1" applyProtection="1">
      <alignment/>
      <protection locked="0"/>
    </xf>
    <xf numFmtId="167" fontId="182" fillId="33" borderId="0" xfId="61" applyNumberFormat="1" applyFill="1" applyProtection="1">
      <alignment/>
      <protection locked="0"/>
    </xf>
    <xf numFmtId="167" fontId="186" fillId="33" borderId="235" xfId="61" applyNumberFormat="1" applyFont="1" applyFill="1" applyBorder="1" applyAlignment="1" applyProtection="1">
      <alignment horizontal="center"/>
      <protection locked="0"/>
    </xf>
    <xf numFmtId="0" fontId="182" fillId="33" borderId="235" xfId="61" applyFill="1" applyBorder="1" applyProtection="1">
      <alignment/>
      <protection locked="0"/>
    </xf>
    <xf numFmtId="0" fontId="182" fillId="33" borderId="92" xfId="61" applyFill="1" applyBorder="1" applyProtection="1">
      <alignment/>
      <protection locked="0"/>
    </xf>
    <xf numFmtId="0" fontId="182" fillId="33" borderId="236" xfId="61" applyFill="1" applyBorder="1" applyProtection="1">
      <alignment/>
      <protection locked="0"/>
    </xf>
    <xf numFmtId="0" fontId="182" fillId="33" borderId="233" xfId="61" applyFill="1" applyBorder="1" applyProtection="1">
      <alignment/>
      <protection locked="0"/>
    </xf>
    <xf numFmtId="9" fontId="182" fillId="33" borderId="0" xfId="61" applyNumberFormat="1" applyFill="1" applyAlignment="1">
      <alignment horizontal="left" vertical="center"/>
      <protection/>
    </xf>
    <xf numFmtId="167" fontId="182" fillId="33" borderId="0" xfId="61" applyNumberFormat="1" applyFill="1" applyAlignment="1">
      <alignment horizontal="left"/>
      <protection/>
    </xf>
    <xf numFmtId="0" fontId="182" fillId="33" borderId="0" xfId="61" applyFill="1" applyAlignment="1">
      <alignment horizontal="left"/>
      <protection/>
    </xf>
    <xf numFmtId="0" fontId="199" fillId="33" borderId="0" xfId="61" applyFont="1" applyFill="1">
      <alignment/>
      <protection/>
    </xf>
    <xf numFmtId="0" fontId="182" fillId="33" borderId="237" xfId="61" applyFill="1" applyBorder="1">
      <alignment/>
      <protection/>
    </xf>
    <xf numFmtId="0" fontId="298" fillId="33" borderId="237" xfId="61" applyFont="1" applyFill="1" applyBorder="1" applyAlignment="1">
      <alignment horizontal="center" vertical="center"/>
      <protection/>
    </xf>
    <xf numFmtId="167" fontId="182" fillId="33" borderId="237" xfId="61" applyNumberFormat="1" applyFill="1" applyBorder="1" applyAlignment="1">
      <alignment horizontal="center" vertical="center"/>
      <protection/>
    </xf>
    <xf numFmtId="166" fontId="0" fillId="33" borderId="203" xfId="58" applyFont="1" applyFill="1" applyBorder="1" applyAlignment="1">
      <alignment/>
    </xf>
    <xf numFmtId="167" fontId="182" fillId="33" borderId="206" xfId="61" applyNumberFormat="1" applyFill="1" applyBorder="1" applyAlignment="1">
      <alignment horizontal="center" vertical="center" wrapText="1"/>
      <protection/>
    </xf>
    <xf numFmtId="0" fontId="182" fillId="33" borderId="206" xfId="61" applyFill="1" applyBorder="1" applyAlignment="1">
      <alignment horizontal="center" vertical="center" wrapText="1"/>
      <protection/>
    </xf>
    <xf numFmtId="0" fontId="186" fillId="33" borderId="206" xfId="61" applyFont="1" applyFill="1" applyBorder="1" applyAlignment="1">
      <alignment horizontal="center" vertical="center"/>
      <protection/>
    </xf>
    <xf numFmtId="10" fontId="186" fillId="33" borderId="206" xfId="61" applyNumberFormat="1" applyFont="1" applyFill="1" applyBorder="1" applyAlignment="1">
      <alignment horizontal="center" vertical="center"/>
      <protection/>
    </xf>
    <xf numFmtId="0" fontId="299" fillId="33" borderId="0" xfId="61" applyFont="1" applyFill="1" applyAlignment="1">
      <alignment horizontal="justify" vertical="center"/>
      <protection/>
    </xf>
    <xf numFmtId="1" fontId="300" fillId="40" borderId="146" xfId="42" applyNumberFormat="1" applyFont="1" applyFill="1" applyBorder="1" applyAlignment="1" applyProtection="1">
      <alignment horizontal="center" vertical="center"/>
      <protection/>
    </xf>
    <xf numFmtId="168" fontId="263" fillId="40" borderId="238" xfId="55" applyNumberFormat="1" applyFont="1" applyFill="1" applyBorder="1" applyAlignment="1" applyProtection="1">
      <alignment horizontal="center" vertical="center"/>
      <protection/>
    </xf>
    <xf numFmtId="168" fontId="219" fillId="5" borderId="184" xfId="61" applyNumberFormat="1" applyFont="1" applyFill="1" applyBorder="1" applyAlignment="1">
      <alignment vertical="center" wrapText="1"/>
      <protection/>
    </xf>
    <xf numFmtId="166" fontId="254" fillId="0" borderId="135" xfId="62" applyNumberFormat="1" applyFont="1" applyBorder="1" applyAlignment="1">
      <alignment vertical="center"/>
      <protection/>
    </xf>
    <xf numFmtId="175" fontId="301" fillId="6" borderId="145" xfId="57" applyNumberFormat="1" applyFont="1" applyFill="1" applyBorder="1" applyAlignment="1" applyProtection="1">
      <alignment vertical="center"/>
      <protection/>
    </xf>
    <xf numFmtId="178" fontId="301" fillId="6" borderId="145" xfId="56" applyNumberFormat="1" applyFont="1" applyFill="1" applyBorder="1" applyAlignment="1" applyProtection="1">
      <alignment horizontal="left" vertical="center"/>
      <protection/>
    </xf>
    <xf numFmtId="167" fontId="215" fillId="2" borderId="239" xfId="67" applyNumberFormat="1" applyFont="1" applyFill="1" applyBorder="1" applyAlignment="1" applyProtection="1">
      <alignment horizontal="left" vertical="center" wrapText="1"/>
      <protection/>
    </xf>
    <xf numFmtId="167" fontId="219" fillId="33" borderId="103" xfId="61" applyNumberFormat="1" applyFont="1" applyFill="1" applyBorder="1" applyAlignment="1">
      <alignment horizontal="right" vertical="center" wrapText="1"/>
      <protection/>
    </xf>
    <xf numFmtId="167" fontId="219" fillId="33" borderId="240" xfId="61" applyNumberFormat="1" applyFont="1" applyFill="1" applyBorder="1" applyAlignment="1">
      <alignment horizontal="right" vertical="center" wrapText="1"/>
      <protection/>
    </xf>
    <xf numFmtId="167" fontId="219" fillId="33" borderId="241" xfId="61" applyNumberFormat="1" applyFont="1" applyFill="1" applyBorder="1" applyAlignment="1">
      <alignment horizontal="right" vertical="center" wrapText="1"/>
      <protection/>
    </xf>
    <xf numFmtId="167" fontId="219" fillId="33" borderId="27" xfId="61" applyNumberFormat="1" applyFont="1" applyFill="1" applyBorder="1" applyAlignment="1">
      <alignment horizontal="right" vertical="center" wrapText="1"/>
      <protection/>
    </xf>
    <xf numFmtId="167" fontId="219" fillId="33" borderId="242" xfId="61" applyNumberFormat="1" applyFont="1" applyFill="1" applyBorder="1" applyAlignment="1">
      <alignment horizontal="right" vertical="center" wrapText="1"/>
      <protection/>
    </xf>
    <xf numFmtId="0" fontId="206" fillId="0" borderId="243" xfId="61" applyFont="1" applyBorder="1" applyAlignment="1">
      <alignment horizontal="center" vertical="center" wrapText="1"/>
      <protection/>
    </xf>
    <xf numFmtId="0" fontId="206" fillId="0" borderId="244" xfId="61" applyFont="1" applyBorder="1" applyAlignment="1">
      <alignment horizontal="center" vertical="center" wrapText="1"/>
      <protection/>
    </xf>
    <xf numFmtId="0" fontId="206" fillId="0" borderId="61" xfId="61" applyFont="1" applyBorder="1" applyAlignment="1">
      <alignment horizontal="center" vertical="center" wrapText="1"/>
      <protection/>
    </xf>
    <xf numFmtId="165" fontId="206" fillId="0" borderId="243" xfId="44" applyFont="1" applyBorder="1" applyAlignment="1">
      <alignment horizontal="center" vertical="center" wrapText="1"/>
    </xf>
    <xf numFmtId="165" fontId="206" fillId="0" borderId="244" xfId="44" applyFont="1" applyBorder="1" applyAlignment="1">
      <alignment horizontal="center" vertical="center" wrapText="1"/>
    </xf>
    <xf numFmtId="165" fontId="206" fillId="0" borderId="61" xfId="44" applyFont="1" applyBorder="1" applyAlignment="1">
      <alignment horizontal="center" vertical="center" wrapText="1"/>
    </xf>
    <xf numFmtId="167" fontId="302" fillId="2" borderId="245" xfId="61" applyNumberFormat="1" applyFont="1" applyFill="1" applyBorder="1" applyAlignment="1">
      <alignment horizontal="right" vertical="center"/>
      <protection/>
    </xf>
    <xf numFmtId="167" fontId="302" fillId="2" borderId="246" xfId="61" applyNumberFormat="1" applyFont="1" applyFill="1" applyBorder="1" applyAlignment="1">
      <alignment horizontal="right" vertical="center"/>
      <protection/>
    </xf>
    <xf numFmtId="167" fontId="303" fillId="2" borderId="240" xfId="61" applyNumberFormat="1" applyFont="1" applyFill="1" applyBorder="1" applyAlignment="1">
      <alignment horizontal="center" vertical="center" wrapText="1"/>
      <protection/>
    </xf>
    <xf numFmtId="167" fontId="303" fillId="2" borderId="241" xfId="61" applyNumberFormat="1" applyFont="1" applyFill="1" applyBorder="1" applyAlignment="1">
      <alignment horizontal="center" vertical="center" wrapText="1"/>
      <protection/>
    </xf>
    <xf numFmtId="167" fontId="237" fillId="5" borderId="247" xfId="61" applyNumberFormat="1" applyFont="1" applyFill="1" applyBorder="1" applyAlignment="1">
      <alignment horizontal="center" vertical="center" wrapText="1"/>
      <protection/>
    </xf>
    <xf numFmtId="167" fontId="237" fillId="5" borderId="248" xfId="61" applyNumberFormat="1" applyFont="1" applyFill="1" applyBorder="1" applyAlignment="1">
      <alignment horizontal="center" vertical="center" wrapText="1"/>
      <protection/>
    </xf>
    <xf numFmtId="167" fontId="219" fillId="33" borderId="249" xfId="61" applyNumberFormat="1" applyFont="1" applyFill="1" applyBorder="1" applyAlignment="1">
      <alignment horizontal="right" vertical="center" wrapText="1"/>
      <protection/>
    </xf>
    <xf numFmtId="167" fontId="219" fillId="33" borderId="250" xfId="61" applyNumberFormat="1" applyFont="1" applyFill="1" applyBorder="1" applyAlignment="1">
      <alignment horizontal="right" vertical="center" wrapText="1"/>
      <protection/>
    </xf>
    <xf numFmtId="167" fontId="219" fillId="33" borderId="102" xfId="61" applyNumberFormat="1" applyFont="1" applyFill="1" applyBorder="1" applyAlignment="1">
      <alignment horizontal="right" vertical="center" wrapText="1"/>
      <protection/>
    </xf>
    <xf numFmtId="167" fontId="205" fillId="2" borderId="251" xfId="61" applyNumberFormat="1" applyFont="1" applyFill="1" applyBorder="1" applyAlignment="1">
      <alignment horizontal="right" vertical="center"/>
      <protection/>
    </xf>
    <xf numFmtId="167" fontId="205" fillId="2" borderId="252" xfId="61" applyNumberFormat="1" applyFont="1" applyFill="1" applyBorder="1" applyAlignment="1">
      <alignment horizontal="right" vertical="center"/>
      <protection/>
    </xf>
    <xf numFmtId="167" fontId="303" fillId="2" borderId="102" xfId="61" applyNumberFormat="1" applyFont="1" applyFill="1" applyBorder="1" applyAlignment="1">
      <alignment horizontal="center" vertical="center" wrapText="1"/>
      <protection/>
    </xf>
    <xf numFmtId="167" fontId="303" fillId="2" borderId="103" xfId="61" applyNumberFormat="1" applyFont="1" applyFill="1" applyBorder="1" applyAlignment="1">
      <alignment horizontal="center" vertical="center" wrapText="1"/>
      <protection/>
    </xf>
    <xf numFmtId="167" fontId="237" fillId="5" borderId="253" xfId="61" applyNumberFormat="1" applyFont="1" applyFill="1" applyBorder="1" applyAlignment="1">
      <alignment horizontal="center" vertical="center" wrapText="1"/>
      <protection/>
    </xf>
    <xf numFmtId="167" fontId="237" fillId="5" borderId="254" xfId="61" applyNumberFormat="1" applyFont="1" applyFill="1" applyBorder="1" applyAlignment="1">
      <alignment horizontal="center" vertical="center" wrapText="1"/>
      <protection/>
    </xf>
    <xf numFmtId="167" fontId="304" fillId="2" borderId="102" xfId="61" applyNumberFormat="1" applyFont="1" applyFill="1" applyBorder="1" applyAlignment="1">
      <alignment horizontal="center" vertical="center" wrapText="1"/>
      <protection/>
    </xf>
    <xf numFmtId="167" fontId="304" fillId="2" borderId="103" xfId="61" applyNumberFormat="1" applyFont="1" applyFill="1" applyBorder="1" applyAlignment="1">
      <alignment horizontal="center" vertical="center" wrapText="1"/>
      <protection/>
    </xf>
    <xf numFmtId="167" fontId="232" fillId="33" borderId="255" xfId="61" applyNumberFormat="1" applyFont="1" applyFill="1" applyBorder="1" applyAlignment="1">
      <alignment horizontal="right" vertical="center" wrapText="1"/>
      <protection/>
    </xf>
    <xf numFmtId="167" fontId="232" fillId="33" borderId="256" xfId="61" applyNumberFormat="1" applyFont="1" applyFill="1" applyBorder="1" applyAlignment="1">
      <alignment horizontal="right" vertical="center" wrapText="1"/>
      <protection/>
    </xf>
    <xf numFmtId="167" fontId="301" fillId="2" borderId="240" xfId="61" applyNumberFormat="1" applyFont="1" applyFill="1" applyBorder="1" applyAlignment="1">
      <alignment horizontal="center" vertical="center" wrapText="1"/>
      <protection/>
    </xf>
    <xf numFmtId="167" fontId="301" fillId="2" borderId="241" xfId="61" applyNumberFormat="1" applyFont="1" applyFill="1" applyBorder="1" applyAlignment="1">
      <alignment horizontal="center" vertical="center" wrapText="1"/>
      <protection/>
    </xf>
    <xf numFmtId="167" fontId="237" fillId="5" borderId="257" xfId="61" applyNumberFormat="1" applyFont="1" applyFill="1" applyBorder="1" applyAlignment="1">
      <alignment horizontal="center" vertical="center" wrapText="1"/>
      <protection/>
    </xf>
    <xf numFmtId="167" fontId="237" fillId="5" borderId="258" xfId="61" applyNumberFormat="1" applyFont="1" applyFill="1" applyBorder="1" applyAlignment="1">
      <alignment horizontal="center" vertical="center" wrapText="1"/>
      <protection/>
    </xf>
    <xf numFmtId="167" fontId="219" fillId="33" borderId="255" xfId="61" applyNumberFormat="1" applyFont="1" applyFill="1" applyBorder="1" applyAlignment="1">
      <alignment horizontal="right" vertical="center" wrapText="1"/>
      <protection/>
    </xf>
    <xf numFmtId="167" fontId="219" fillId="33" borderId="256" xfId="61" applyNumberFormat="1" applyFont="1" applyFill="1" applyBorder="1" applyAlignment="1">
      <alignment horizontal="right" vertical="center" wrapText="1"/>
      <protection/>
    </xf>
    <xf numFmtId="0" fontId="189" fillId="19" borderId="111" xfId="61" applyFont="1" applyFill="1" applyBorder="1" applyAlignment="1">
      <alignment horizontal="right" vertical="center"/>
      <protection/>
    </xf>
    <xf numFmtId="0" fontId="189" fillId="19" borderId="139" xfId="61" applyFont="1" applyFill="1" applyBorder="1" applyAlignment="1">
      <alignment horizontal="right" vertical="center"/>
      <protection/>
    </xf>
    <xf numFmtId="167" fontId="268" fillId="0" borderId="243" xfId="61" applyNumberFormat="1" applyFont="1" applyBorder="1" applyAlignment="1">
      <alignment horizontal="right" vertical="center" wrapText="1"/>
      <protection/>
    </xf>
    <xf numFmtId="167" fontId="268" fillId="0" borderId="244" xfId="61" applyNumberFormat="1" applyFont="1" applyBorder="1" applyAlignment="1">
      <alignment horizontal="right" vertical="center" wrapText="1"/>
      <protection/>
    </xf>
    <xf numFmtId="168" fontId="261" fillId="2" borderId="249" xfId="67" applyNumberFormat="1" applyFont="1" applyFill="1" applyBorder="1" applyAlignment="1" applyProtection="1">
      <alignment horizontal="center" vertical="center" wrapText="1"/>
      <protection/>
    </xf>
    <xf numFmtId="168" fontId="261" fillId="2" borderId="250" xfId="67" applyNumberFormat="1" applyFont="1" applyFill="1" applyBorder="1" applyAlignment="1" applyProtection="1">
      <alignment horizontal="center" vertical="center" wrapText="1"/>
      <protection/>
    </xf>
    <xf numFmtId="168" fontId="261" fillId="2" borderId="193" xfId="67" applyNumberFormat="1" applyFont="1" applyFill="1" applyBorder="1" applyAlignment="1" applyProtection="1">
      <alignment horizontal="center" vertical="center" wrapText="1"/>
      <protection/>
    </xf>
    <xf numFmtId="167" fontId="305" fillId="5" borderId="259" xfId="61" applyNumberFormat="1" applyFont="1" applyFill="1" applyBorder="1" applyAlignment="1">
      <alignment horizontal="center" vertical="center"/>
      <protection/>
    </xf>
    <xf numFmtId="167" fontId="305" fillId="5" borderId="260" xfId="61" applyNumberFormat="1" applyFont="1" applyFill="1" applyBorder="1" applyAlignment="1">
      <alignment horizontal="center" vertical="center"/>
      <protection/>
    </xf>
    <xf numFmtId="167" fontId="305" fillId="5" borderId="261" xfId="61" applyNumberFormat="1" applyFont="1" applyFill="1" applyBorder="1" applyAlignment="1">
      <alignment horizontal="center" vertical="center"/>
      <protection/>
    </xf>
    <xf numFmtId="167" fontId="269" fillId="2" borderId="102" xfId="61" applyNumberFormat="1" applyFont="1" applyFill="1" applyBorder="1" applyAlignment="1">
      <alignment horizontal="center" vertical="center" wrapText="1"/>
      <protection/>
    </xf>
    <xf numFmtId="167" fontId="269" fillId="2" borderId="103" xfId="61" applyNumberFormat="1" applyFont="1" applyFill="1" applyBorder="1" applyAlignment="1">
      <alignment horizontal="center" vertical="center" wrapText="1"/>
      <protection/>
    </xf>
    <xf numFmtId="0" fontId="305" fillId="5" borderId="82" xfId="62" applyFont="1" applyFill="1" applyBorder="1" applyAlignment="1">
      <alignment horizontal="right" vertical="center" wrapText="1"/>
      <protection/>
    </xf>
    <xf numFmtId="0" fontId="305" fillId="5" borderId="83" xfId="62" applyFont="1" applyFill="1" applyBorder="1" applyAlignment="1">
      <alignment horizontal="right" vertical="center" wrapText="1"/>
      <protection/>
    </xf>
    <xf numFmtId="169" fontId="273" fillId="5" borderId="83" xfId="57" applyNumberFormat="1" applyFont="1" applyFill="1" applyBorder="1" applyAlignment="1" applyProtection="1">
      <alignment horizontal="center" vertical="center" wrapText="1"/>
      <protection/>
    </xf>
    <xf numFmtId="169" fontId="273" fillId="5" borderId="179" xfId="57" applyNumberFormat="1" applyFont="1" applyFill="1" applyBorder="1" applyAlignment="1" applyProtection="1">
      <alignment horizontal="center" vertical="center" wrapText="1"/>
      <protection/>
    </xf>
    <xf numFmtId="0" fontId="237" fillId="5" borderId="262" xfId="62" applyFont="1" applyFill="1" applyBorder="1" applyAlignment="1">
      <alignment horizontal="right" vertical="center" wrapText="1"/>
      <protection/>
    </xf>
    <xf numFmtId="0" fontId="237" fillId="5" borderId="174" xfId="62" applyFont="1" applyFill="1" applyBorder="1" applyAlignment="1">
      <alignment horizontal="right" vertical="center" wrapText="1"/>
      <protection/>
    </xf>
    <xf numFmtId="0" fontId="237" fillId="5" borderId="263" xfId="62" applyFont="1" applyFill="1" applyBorder="1" applyAlignment="1">
      <alignment horizontal="right" vertical="center" wrapText="1"/>
      <protection/>
    </xf>
    <xf numFmtId="0" fontId="237" fillId="5" borderId="167" xfId="62" applyFont="1" applyFill="1" applyBorder="1" applyAlignment="1">
      <alignment horizontal="right" vertical="center" wrapText="1"/>
      <protection/>
    </xf>
    <xf numFmtId="167" fontId="237" fillId="5" borderId="82" xfId="62" applyNumberFormat="1" applyFont="1" applyFill="1" applyBorder="1" applyAlignment="1">
      <alignment horizontal="right" vertical="center" wrapText="1"/>
      <protection/>
    </xf>
    <xf numFmtId="167" fontId="237" fillId="5" borderId="83" xfId="62" applyNumberFormat="1" applyFont="1" applyFill="1" applyBorder="1" applyAlignment="1">
      <alignment horizontal="right" vertical="center" wrapText="1"/>
      <protection/>
    </xf>
    <xf numFmtId="167" fontId="306" fillId="0" borderId="243" xfId="61" applyNumberFormat="1" applyFont="1" applyBorder="1" applyAlignment="1">
      <alignment horizontal="right" vertical="center" wrapText="1"/>
      <protection/>
    </xf>
    <xf numFmtId="167" fontId="306" fillId="0" borderId="244" xfId="61" applyNumberFormat="1" applyFont="1" applyBorder="1" applyAlignment="1">
      <alignment horizontal="right" vertical="center" wrapText="1"/>
      <protection/>
    </xf>
    <xf numFmtId="0" fontId="237" fillId="5" borderId="183" xfId="62" applyFont="1" applyFill="1" applyBorder="1" applyAlignment="1">
      <alignment horizontal="right" vertical="center" wrapText="1"/>
      <protection/>
    </xf>
    <xf numFmtId="0" fontId="237" fillId="5" borderId="106" xfId="62" applyFont="1" applyFill="1" applyBorder="1" applyAlignment="1">
      <alignment horizontal="right" vertical="center" wrapText="1"/>
      <protection/>
    </xf>
    <xf numFmtId="0" fontId="173" fillId="0" borderId="264" xfId="62" applyBorder="1" applyAlignment="1">
      <alignment vertical="center" wrapText="1"/>
      <protection/>
    </xf>
    <xf numFmtId="0" fontId="173" fillId="0" borderId="265" xfId="62" applyBorder="1" applyAlignment="1">
      <alignment vertical="center" wrapText="1"/>
      <protection/>
    </xf>
    <xf numFmtId="0" fontId="173" fillId="0" borderId="266" xfId="62" applyBorder="1" applyAlignment="1">
      <alignment vertical="center" wrapText="1"/>
      <protection/>
    </xf>
    <xf numFmtId="0" fontId="307" fillId="5" borderId="183" xfId="62" applyFont="1" applyFill="1" applyBorder="1" applyAlignment="1">
      <alignment horizontal="right" vertical="center" wrapText="1"/>
      <protection/>
    </xf>
    <xf numFmtId="0" fontId="307" fillId="5" borderId="106" xfId="62" applyFont="1" applyFill="1" applyBorder="1" applyAlignment="1">
      <alignment horizontal="right" vertical="center" wrapText="1"/>
      <protection/>
    </xf>
    <xf numFmtId="0" fontId="308" fillId="0" borderId="118" xfId="61" applyFont="1" applyBorder="1" applyAlignment="1">
      <alignment horizontal="center" vertical="center"/>
      <protection/>
    </xf>
    <xf numFmtId="0" fontId="308" fillId="0" borderId="119" xfId="61" applyFont="1" applyBorder="1" applyAlignment="1">
      <alignment horizontal="center" vertical="center"/>
      <protection/>
    </xf>
    <xf numFmtId="0" fontId="308" fillId="0" borderId="267" xfId="61" applyFont="1" applyBorder="1" applyAlignment="1">
      <alignment horizontal="center" vertical="center"/>
      <protection/>
    </xf>
    <xf numFmtId="0" fontId="263" fillId="40" borderId="268" xfId="62" applyFont="1" applyFill="1" applyBorder="1" applyAlignment="1">
      <alignment horizontal="center" vertical="center"/>
      <protection/>
    </xf>
    <xf numFmtId="0" fontId="263" fillId="40" borderId="269" xfId="62" applyFont="1" applyFill="1" applyBorder="1" applyAlignment="1">
      <alignment horizontal="center" vertical="center"/>
      <protection/>
    </xf>
    <xf numFmtId="0" fontId="309" fillId="40" borderId="268" xfId="62" applyFont="1" applyFill="1" applyBorder="1" applyAlignment="1">
      <alignment horizontal="center" vertical="center"/>
      <protection/>
    </xf>
    <xf numFmtId="0" fontId="309" fillId="40" borderId="269" xfId="62" applyFont="1" applyFill="1" applyBorder="1" applyAlignment="1">
      <alignment horizontal="center" vertical="center"/>
      <protection/>
    </xf>
    <xf numFmtId="0" fontId="260" fillId="6" borderId="27" xfId="62" applyFont="1" applyFill="1" applyBorder="1" applyAlignment="1">
      <alignment horizontal="right" vertical="center" wrapText="1"/>
      <protection/>
    </xf>
    <xf numFmtId="0" fontId="260" fillId="6" borderId="242" xfId="62" applyFont="1" applyFill="1" applyBorder="1" applyAlignment="1">
      <alignment horizontal="right" vertical="center" wrapText="1"/>
      <protection/>
    </xf>
    <xf numFmtId="0" fontId="310" fillId="40" borderId="270" xfId="62" applyFont="1" applyFill="1" applyBorder="1" applyAlignment="1">
      <alignment horizontal="center" vertical="center"/>
      <protection/>
    </xf>
    <xf numFmtId="0" fontId="310" fillId="40" borderId="271" xfId="62" applyFont="1" applyFill="1" applyBorder="1" applyAlignment="1">
      <alignment horizontal="center" vertical="center"/>
      <protection/>
    </xf>
    <xf numFmtId="0" fontId="311" fillId="7" borderId="272" xfId="62" applyFont="1" applyFill="1" applyBorder="1" applyAlignment="1">
      <alignment horizontal="right" vertical="center"/>
      <protection/>
    </xf>
    <xf numFmtId="0" fontId="311" fillId="7" borderId="273" xfId="62" applyFont="1" applyFill="1" applyBorder="1" applyAlignment="1">
      <alignment horizontal="right" vertical="center"/>
      <protection/>
    </xf>
    <xf numFmtId="167" fontId="305" fillId="5" borderId="262" xfId="62" applyNumberFormat="1" applyFont="1" applyFill="1" applyBorder="1" applyAlignment="1">
      <alignment horizontal="center" vertical="center" wrapText="1"/>
      <protection/>
    </xf>
    <xf numFmtId="167" fontId="305" fillId="5" borderId="174" xfId="62" applyNumberFormat="1" applyFont="1" applyFill="1" applyBorder="1" applyAlignment="1">
      <alignment horizontal="center" vertical="center" wrapText="1"/>
      <protection/>
    </xf>
    <xf numFmtId="167" fontId="305" fillId="5" borderId="175" xfId="62" applyNumberFormat="1" applyFont="1" applyFill="1" applyBorder="1" applyAlignment="1">
      <alignment horizontal="center" vertical="center" wrapText="1"/>
      <protection/>
    </xf>
    <xf numFmtId="0" fontId="182" fillId="0" borderId="274" xfId="61" applyBorder="1" applyAlignment="1">
      <alignment vertical="center" wrapText="1"/>
      <protection/>
    </xf>
    <xf numFmtId="0" fontId="182" fillId="0" borderId="275" xfId="61" applyBorder="1" applyAlignment="1">
      <alignment vertical="center" wrapText="1"/>
      <protection/>
    </xf>
    <xf numFmtId="0" fontId="182" fillId="0" borderId="276" xfId="61" applyBorder="1" applyAlignment="1">
      <alignment vertical="center" wrapText="1"/>
      <protection/>
    </xf>
    <xf numFmtId="0" fontId="312" fillId="34" borderId="105" xfId="62" applyFont="1" applyFill="1" applyBorder="1" applyAlignment="1">
      <alignment horizontal="center" vertical="center"/>
      <protection/>
    </xf>
    <xf numFmtId="0" fontId="312" fillId="34" borderId="277" xfId="62" applyFont="1" applyFill="1" applyBorder="1" applyAlignment="1">
      <alignment horizontal="center" vertical="center"/>
      <protection/>
    </xf>
    <xf numFmtId="0" fontId="312" fillId="34" borderId="104" xfId="62" applyFont="1" applyFill="1" applyBorder="1" applyAlignment="1">
      <alignment horizontal="center" vertical="center"/>
      <protection/>
    </xf>
    <xf numFmtId="0" fontId="214" fillId="39" borderId="278" xfId="61" applyFont="1" applyFill="1" applyBorder="1" applyAlignment="1">
      <alignment horizontal="center" vertical="center"/>
      <protection/>
    </xf>
    <xf numFmtId="0" fontId="214" fillId="39" borderId="279" xfId="61" applyFont="1" applyFill="1" applyBorder="1" applyAlignment="1">
      <alignment horizontal="center" vertical="center"/>
      <protection/>
    </xf>
    <xf numFmtId="0" fontId="214" fillId="39" borderId="280" xfId="61" applyFont="1" applyFill="1" applyBorder="1" applyAlignment="1">
      <alignment horizontal="center" vertical="center"/>
      <protection/>
    </xf>
    <xf numFmtId="0" fontId="313" fillId="6" borderId="249" xfId="62" applyFont="1" applyFill="1" applyBorder="1" applyAlignment="1">
      <alignment horizontal="center" vertical="center"/>
      <protection/>
    </xf>
    <xf numFmtId="0" fontId="313" fillId="6" borderId="250" xfId="62" applyFont="1" applyFill="1" applyBorder="1" applyAlignment="1">
      <alignment horizontal="center" vertical="center"/>
      <protection/>
    </xf>
    <xf numFmtId="0" fontId="313" fillId="6" borderId="193" xfId="62" applyFont="1" applyFill="1" applyBorder="1" applyAlignment="1">
      <alignment horizontal="center" vertical="center"/>
      <protection/>
    </xf>
    <xf numFmtId="0" fontId="263" fillId="40" borderId="281" xfId="62" applyFont="1" applyFill="1" applyBorder="1" applyAlignment="1">
      <alignment horizontal="center" vertical="center"/>
      <protection/>
    </xf>
    <xf numFmtId="0" fontId="263" fillId="40" borderId="282" xfId="62" applyFont="1" applyFill="1" applyBorder="1" applyAlignment="1">
      <alignment horizontal="center" vertical="center"/>
      <protection/>
    </xf>
    <xf numFmtId="0" fontId="263" fillId="40" borderId="283" xfId="62" applyFont="1" applyFill="1" applyBorder="1" applyAlignment="1">
      <alignment horizontal="center" vertical="center"/>
      <protection/>
    </xf>
    <xf numFmtId="0" fontId="313" fillId="0" borderId="284" xfId="62" applyFont="1" applyBorder="1" applyAlignment="1">
      <alignment horizontal="right" vertical="center" indent="1"/>
      <protection/>
    </xf>
    <xf numFmtId="0" fontId="313" fillId="0" borderId="285" xfId="62" applyFont="1" applyBorder="1" applyAlignment="1">
      <alignment horizontal="right" vertical="center" indent="1"/>
      <protection/>
    </xf>
    <xf numFmtId="0" fontId="243" fillId="0" borderId="286" xfId="61" applyFont="1" applyBorder="1" applyAlignment="1">
      <alignment vertical="center" wrapText="1"/>
      <protection/>
    </xf>
    <xf numFmtId="0" fontId="243" fillId="0" borderId="287" xfId="61" applyFont="1" applyBorder="1" applyAlignment="1">
      <alignment vertical="center" wrapText="1"/>
      <protection/>
    </xf>
    <xf numFmtId="0" fontId="243" fillId="0" borderId="288" xfId="61" applyFont="1" applyBorder="1" applyAlignment="1">
      <alignment vertical="center" wrapText="1"/>
      <protection/>
    </xf>
    <xf numFmtId="0" fontId="314" fillId="7" borderId="289" xfId="62" applyFont="1" applyFill="1" applyBorder="1" applyAlignment="1">
      <alignment horizontal="right" vertical="center"/>
      <protection/>
    </xf>
    <xf numFmtId="0" fontId="314" fillId="7" borderId="290" xfId="62" applyFont="1" applyFill="1" applyBorder="1" applyAlignment="1">
      <alignment horizontal="right" vertical="center"/>
      <protection/>
    </xf>
    <xf numFmtId="167" fontId="314" fillId="7" borderId="290" xfId="62" applyNumberFormat="1" applyFont="1" applyFill="1" applyBorder="1" applyAlignment="1">
      <alignment horizontal="left" vertical="center"/>
      <protection/>
    </xf>
    <xf numFmtId="167" fontId="314" fillId="7" borderId="291" xfId="62" applyNumberFormat="1" applyFont="1" applyFill="1" applyBorder="1" applyAlignment="1">
      <alignment horizontal="left" vertical="center"/>
      <protection/>
    </xf>
    <xf numFmtId="0" fontId="182" fillId="0" borderId="292" xfId="61" applyBorder="1" applyAlignment="1">
      <alignment vertical="center" wrapText="1"/>
      <protection/>
    </xf>
    <xf numFmtId="0" fontId="182" fillId="0" borderId="0" xfId="61" applyAlignment="1">
      <alignment vertical="center" wrapText="1"/>
      <protection/>
    </xf>
    <xf numFmtId="0" fontId="182" fillId="0" borderId="293" xfId="61" applyBorder="1" applyAlignment="1">
      <alignment vertical="center" wrapText="1"/>
      <protection/>
    </xf>
    <xf numFmtId="0" fontId="268" fillId="33" borderId="294" xfId="61" applyFont="1" applyFill="1" applyBorder="1" applyAlignment="1">
      <alignment horizontal="right" vertical="center"/>
      <protection/>
    </xf>
    <xf numFmtId="0" fontId="268" fillId="33" borderId="295" xfId="61" applyFont="1" applyFill="1" applyBorder="1" applyAlignment="1">
      <alignment horizontal="right" vertical="center"/>
      <protection/>
    </xf>
    <xf numFmtId="0" fontId="215" fillId="33" borderId="294" xfId="61" applyFont="1" applyFill="1" applyBorder="1" applyAlignment="1">
      <alignment horizontal="right" vertical="center"/>
      <protection/>
    </xf>
    <xf numFmtId="0" fontId="215" fillId="33" borderId="295" xfId="61" applyFont="1" applyFill="1" applyBorder="1" applyAlignment="1">
      <alignment horizontal="right" vertical="center"/>
      <protection/>
    </xf>
    <xf numFmtId="0" fontId="243" fillId="0" borderId="0" xfId="61" applyFont="1" applyAlignment="1">
      <alignment horizontal="center" wrapText="1"/>
      <protection/>
    </xf>
    <xf numFmtId="0" fontId="219" fillId="6" borderId="134" xfId="62" applyFont="1" applyFill="1" applyBorder="1" applyAlignment="1">
      <alignment horizontal="right" vertical="center"/>
      <protection/>
    </xf>
    <xf numFmtId="0" fontId="219" fillId="6" borderId="135" xfId="62" applyFont="1" applyFill="1" applyBorder="1" applyAlignment="1">
      <alignment horizontal="right" vertical="center"/>
      <protection/>
    </xf>
    <xf numFmtId="167" fontId="219" fillId="6" borderId="135" xfId="62" applyNumberFormat="1" applyFont="1" applyFill="1" applyBorder="1" applyAlignment="1">
      <alignment horizontal="center" vertical="center"/>
      <protection/>
    </xf>
    <xf numFmtId="167" fontId="219" fillId="6" borderId="296" xfId="62" applyNumberFormat="1" applyFont="1" applyFill="1" applyBorder="1" applyAlignment="1">
      <alignment horizontal="center" vertical="center"/>
      <protection/>
    </xf>
    <xf numFmtId="0" fontId="315" fillId="7" borderId="289" xfId="62" applyFont="1" applyFill="1" applyBorder="1" applyAlignment="1">
      <alignment horizontal="center" vertical="center"/>
      <protection/>
    </xf>
    <xf numFmtId="0" fontId="315" fillId="7" borderId="290" xfId="62" applyFont="1" applyFill="1" applyBorder="1" applyAlignment="1">
      <alignment horizontal="center" vertical="center"/>
      <protection/>
    </xf>
    <xf numFmtId="0" fontId="315" fillId="7" borderId="291" xfId="62" applyFont="1" applyFill="1" applyBorder="1" applyAlignment="1">
      <alignment horizontal="center" vertical="center"/>
      <protection/>
    </xf>
    <xf numFmtId="167" fontId="215" fillId="0" borderId="102" xfId="61" applyNumberFormat="1" applyFont="1" applyBorder="1" applyAlignment="1">
      <alignment horizontal="center" vertical="center" wrapText="1"/>
      <protection/>
    </xf>
    <xf numFmtId="167" fontId="215" fillId="0" borderId="103" xfId="61" applyNumberFormat="1" applyFont="1" applyBorder="1" applyAlignment="1">
      <alignment horizontal="center" vertical="center" wrapText="1"/>
      <protection/>
    </xf>
    <xf numFmtId="167" fontId="316" fillId="0" borderId="297" xfId="61" applyNumberFormat="1" applyFont="1" applyBorder="1" applyAlignment="1">
      <alignment horizontal="center" vertical="center" wrapText="1"/>
      <protection/>
    </xf>
    <xf numFmtId="167" fontId="316" fillId="0" borderId="298" xfId="61" applyNumberFormat="1" applyFont="1" applyBorder="1" applyAlignment="1">
      <alignment horizontal="center" vertical="center" wrapText="1"/>
      <protection/>
    </xf>
    <xf numFmtId="0" fontId="230" fillId="2" borderId="299" xfId="62" applyFont="1" applyFill="1" applyBorder="1" applyAlignment="1">
      <alignment horizontal="right" vertical="center"/>
      <protection/>
    </xf>
    <xf numFmtId="0" fontId="230" fillId="2" borderId="95" xfId="62" applyFont="1" applyFill="1" applyBorder="1" applyAlignment="1">
      <alignment horizontal="right" vertical="center"/>
      <protection/>
    </xf>
    <xf numFmtId="0" fontId="219" fillId="34" borderId="105" xfId="62" applyFont="1" applyFill="1" applyBorder="1" applyAlignment="1">
      <alignment horizontal="center" vertical="center" wrapText="1"/>
      <protection/>
    </xf>
    <xf numFmtId="0" fontId="219" fillId="34" borderId="277" xfId="62" applyFont="1" applyFill="1" applyBorder="1" applyAlignment="1">
      <alignment horizontal="center" vertical="center" wrapText="1"/>
      <protection/>
    </xf>
    <xf numFmtId="0" fontId="317" fillId="2" borderId="243" xfId="62" applyFont="1" applyFill="1" applyBorder="1" applyAlignment="1">
      <alignment horizontal="center" vertical="center"/>
      <protection/>
    </xf>
    <xf numFmtId="0" fontId="317" fillId="2" borderId="244" xfId="62" applyFont="1" applyFill="1" applyBorder="1" applyAlignment="1">
      <alignment horizontal="center" vertical="center"/>
      <protection/>
    </xf>
    <xf numFmtId="0" fontId="317" fillId="2" borderId="61" xfId="62" applyFont="1" applyFill="1" applyBorder="1" applyAlignment="1">
      <alignment horizontal="center" vertical="center"/>
      <protection/>
    </xf>
    <xf numFmtId="0" fontId="318" fillId="0" borderId="300" xfId="61" applyFont="1" applyBorder="1" applyAlignment="1">
      <alignment horizontal="center" vertical="center"/>
      <protection/>
    </xf>
    <xf numFmtId="0" fontId="318" fillId="0" borderId="301" xfId="61" applyFont="1" applyBorder="1" applyAlignment="1">
      <alignment horizontal="center" vertical="center"/>
      <protection/>
    </xf>
    <xf numFmtId="0" fontId="318" fillId="0" borderId="302" xfId="61" applyFont="1" applyBorder="1" applyAlignment="1">
      <alignment horizontal="center" vertical="center"/>
      <protection/>
    </xf>
    <xf numFmtId="0" fontId="319" fillId="0" borderId="300" xfId="61" applyFont="1" applyBorder="1" applyAlignment="1">
      <alignment horizontal="center" vertical="top" wrapText="1"/>
      <protection/>
    </xf>
    <xf numFmtId="0" fontId="319" fillId="0" borderId="301" xfId="61" applyFont="1" applyBorder="1" applyAlignment="1">
      <alignment horizontal="center" vertical="top" wrapText="1"/>
      <protection/>
    </xf>
    <xf numFmtId="0" fontId="319" fillId="0" borderId="302" xfId="61" applyFont="1" applyBorder="1" applyAlignment="1">
      <alignment horizontal="center" vertical="top" wrapText="1"/>
      <protection/>
    </xf>
    <xf numFmtId="0" fontId="261" fillId="2" borderId="303" xfId="61" applyFont="1" applyFill="1" applyBorder="1" applyAlignment="1">
      <alignment horizontal="left" vertical="center" wrapText="1"/>
      <protection/>
    </xf>
    <xf numFmtId="0" fontId="261" fillId="2" borderId="304" xfId="61" applyFont="1" applyFill="1" applyBorder="1" applyAlignment="1">
      <alignment horizontal="left" vertical="center" wrapText="1"/>
      <protection/>
    </xf>
    <xf numFmtId="0" fontId="261" fillId="2" borderId="305" xfId="61" applyFont="1" applyFill="1" applyBorder="1" applyAlignment="1">
      <alignment horizontal="left" vertical="center" wrapText="1"/>
      <protection/>
    </xf>
    <xf numFmtId="0" fontId="261" fillId="2" borderId="306" xfId="61" applyFont="1" applyFill="1" applyBorder="1" applyAlignment="1">
      <alignment horizontal="left" vertical="center" wrapText="1"/>
      <protection/>
    </xf>
    <xf numFmtId="0" fontId="261" fillId="2" borderId="0" xfId="61" applyFont="1" applyFill="1" applyAlignment="1">
      <alignment horizontal="left" vertical="center" wrapText="1"/>
      <protection/>
    </xf>
    <xf numFmtId="0" fontId="261" fillId="2" borderId="307" xfId="61" applyFont="1" applyFill="1" applyBorder="1" applyAlignment="1">
      <alignment horizontal="left" vertical="center" wrapText="1"/>
      <protection/>
    </xf>
    <xf numFmtId="0" fontId="261" fillId="2" borderId="308" xfId="61" applyFont="1" applyFill="1" applyBorder="1" applyAlignment="1">
      <alignment horizontal="left" vertical="center" wrapText="1"/>
      <protection/>
    </xf>
    <xf numFmtId="0" fontId="261" fillId="2" borderId="309" xfId="61" applyFont="1" applyFill="1" applyBorder="1" applyAlignment="1">
      <alignment horizontal="left" vertical="center" wrapText="1"/>
      <protection/>
    </xf>
    <xf numFmtId="0" fontId="261" fillId="2" borderId="310" xfId="61" applyFont="1" applyFill="1" applyBorder="1" applyAlignment="1">
      <alignment horizontal="left" vertical="center" wrapText="1"/>
      <protection/>
    </xf>
    <xf numFmtId="169" fontId="268" fillId="2" borderId="311" xfId="58" applyNumberFormat="1" applyFont="1" applyFill="1" applyBorder="1" applyAlignment="1" applyProtection="1">
      <alignment horizontal="center" vertical="center"/>
      <protection locked="0"/>
    </xf>
    <xf numFmtId="169" fontId="268" fillId="2" borderId="312" xfId="58" applyNumberFormat="1" applyFont="1" applyFill="1" applyBorder="1" applyAlignment="1" applyProtection="1">
      <alignment horizontal="center" vertical="center"/>
      <protection locked="0"/>
    </xf>
    <xf numFmtId="169" fontId="268" fillId="2" borderId="313" xfId="58" applyNumberFormat="1" applyFont="1" applyFill="1" applyBorder="1" applyAlignment="1" applyProtection="1">
      <alignment horizontal="center" vertical="center"/>
      <protection locked="0"/>
    </xf>
    <xf numFmtId="0" fontId="320" fillId="0" borderId="314" xfId="61" applyFont="1" applyBorder="1" applyAlignment="1">
      <alignment horizontal="center" vertical="center" wrapText="1"/>
      <protection/>
    </xf>
    <xf numFmtId="0" fontId="320" fillId="0" borderId="315" xfId="61" applyFont="1" applyBorder="1" applyAlignment="1">
      <alignment horizontal="center" vertical="center" wrapText="1"/>
      <protection/>
    </xf>
    <xf numFmtId="0" fontId="320" fillId="0" borderId="316" xfId="61" applyFont="1" applyBorder="1" applyAlignment="1">
      <alignment horizontal="center" vertical="center" wrapText="1"/>
      <protection/>
    </xf>
    <xf numFmtId="167" fontId="321" fillId="0" borderId="10" xfId="61" applyNumberFormat="1" applyFont="1" applyBorder="1" applyAlignment="1">
      <alignment horizontal="center" vertical="center" wrapText="1"/>
      <protection/>
    </xf>
    <xf numFmtId="167" fontId="321" fillId="0" borderId="11" xfId="61" applyNumberFormat="1" applyFont="1" applyBorder="1" applyAlignment="1">
      <alignment horizontal="center" vertical="center" wrapText="1"/>
      <protection/>
    </xf>
    <xf numFmtId="167" fontId="321" fillId="0" borderId="317" xfId="61" applyNumberFormat="1" applyFont="1" applyBorder="1" applyAlignment="1">
      <alignment horizontal="center" vertical="center" wrapText="1"/>
      <protection/>
    </xf>
    <xf numFmtId="167" fontId="321" fillId="0" borderId="318" xfId="61" applyNumberFormat="1" applyFont="1" applyBorder="1" applyAlignment="1">
      <alignment horizontal="center" vertical="center" wrapText="1"/>
      <protection/>
    </xf>
    <xf numFmtId="0" fontId="260" fillId="0" borderId="12" xfId="61" applyFont="1" applyBorder="1" applyAlignment="1">
      <alignment horizontal="center" vertical="center" wrapText="1"/>
      <protection/>
    </xf>
    <xf numFmtId="0" fontId="260" fillId="0" borderId="319" xfId="61" applyFont="1" applyBorder="1" applyAlignment="1">
      <alignment horizontal="center" vertical="center" wrapText="1"/>
      <protection/>
    </xf>
    <xf numFmtId="0" fontId="286" fillId="33" borderId="320" xfId="61" applyFont="1" applyFill="1" applyBorder="1" applyAlignment="1">
      <alignment horizontal="center" vertical="center" wrapText="1"/>
      <protection/>
    </xf>
    <xf numFmtId="0" fontId="286" fillId="33" borderId="321" xfId="61" applyFont="1" applyFill="1" applyBorder="1" applyAlignment="1">
      <alignment horizontal="center" vertical="center" wrapText="1"/>
      <protection/>
    </xf>
    <xf numFmtId="0" fontId="221" fillId="0" borderId="322" xfId="61" applyFont="1" applyBorder="1" applyAlignment="1">
      <alignment horizontal="center" vertical="center" wrapText="1"/>
      <protection/>
    </xf>
    <xf numFmtId="0" fontId="221" fillId="0" borderId="79" xfId="61" applyFont="1" applyBorder="1" applyAlignment="1">
      <alignment horizontal="center" vertical="center" wrapText="1"/>
      <protection/>
    </xf>
    <xf numFmtId="0" fontId="221" fillId="0" borderId="323" xfId="61" applyFont="1" applyBorder="1" applyAlignment="1">
      <alignment horizontal="center" vertical="center" wrapText="1"/>
      <protection/>
    </xf>
    <xf numFmtId="0" fontId="322" fillId="2" borderId="324" xfId="61" applyFont="1" applyFill="1" applyBorder="1" applyAlignment="1">
      <alignment horizontal="center" vertical="center"/>
      <protection/>
    </xf>
    <xf numFmtId="0" fontId="322" fillId="2" borderId="325" xfId="61" applyFont="1" applyFill="1" applyBorder="1" applyAlignment="1">
      <alignment horizontal="center" vertical="center"/>
      <protection/>
    </xf>
    <xf numFmtId="0" fontId="322" fillId="2" borderId="326" xfId="61" applyFont="1" applyFill="1" applyBorder="1" applyAlignment="1">
      <alignment horizontal="center" vertical="center"/>
      <protection/>
    </xf>
    <xf numFmtId="0" fontId="247" fillId="42" borderId="76" xfId="62" applyFont="1" applyFill="1" applyBorder="1" applyAlignment="1">
      <alignment horizontal="center"/>
      <protection/>
    </xf>
    <xf numFmtId="0" fontId="247" fillId="42" borderId="211" xfId="62" applyFont="1" applyFill="1" applyBorder="1" applyAlignment="1">
      <alignment horizontal="center"/>
      <protection/>
    </xf>
    <xf numFmtId="0" fontId="247" fillId="42" borderId="77" xfId="62" applyFont="1" applyFill="1" applyBorder="1" applyAlignment="1">
      <alignment horizontal="center"/>
      <protection/>
    </xf>
    <xf numFmtId="0" fontId="319" fillId="0" borderId="21" xfId="61" applyFont="1" applyBorder="1" applyAlignment="1">
      <alignment horizontal="center" vertical="center" wrapText="1"/>
      <protection/>
    </xf>
    <xf numFmtId="0" fontId="319" fillId="0" borderId="22" xfId="61" applyFont="1" applyBorder="1" applyAlignment="1">
      <alignment horizontal="center" vertical="center" wrapText="1"/>
      <protection/>
    </xf>
    <xf numFmtId="0" fontId="319" fillId="0" borderId="37" xfId="61" applyFont="1" applyBorder="1" applyAlignment="1">
      <alignment horizontal="center" vertical="center" wrapText="1"/>
      <protection/>
    </xf>
    <xf numFmtId="0" fontId="319" fillId="0" borderId="39" xfId="61" applyFont="1" applyBorder="1" applyAlignment="1">
      <alignment horizontal="center" vertical="center" wrapText="1"/>
      <protection/>
    </xf>
    <xf numFmtId="166" fontId="316" fillId="6" borderId="327" xfId="58" applyFont="1" applyFill="1" applyBorder="1" applyAlignment="1" applyProtection="1">
      <alignment horizontal="left" vertical="top" wrapText="1"/>
      <protection/>
    </xf>
    <xf numFmtId="166" fontId="316" fillId="6" borderId="328" xfId="58" applyFont="1" applyFill="1" applyBorder="1" applyAlignment="1" applyProtection="1">
      <alignment horizontal="left" vertical="top" wrapText="1"/>
      <protection/>
    </xf>
    <xf numFmtId="166" fontId="219" fillId="0" borderId="329" xfId="58" applyFont="1" applyBorder="1" applyAlignment="1" applyProtection="1">
      <alignment horizontal="center" vertical="center"/>
      <protection/>
    </xf>
    <xf numFmtId="166" fontId="219" fillId="0" borderId="330" xfId="58" applyFont="1" applyBorder="1" applyAlignment="1" applyProtection="1">
      <alignment horizontal="center" vertical="center"/>
      <protection/>
    </xf>
    <xf numFmtId="166" fontId="219" fillId="0" borderId="331" xfId="58" applyFont="1" applyBorder="1" applyAlignment="1" applyProtection="1">
      <alignment horizontal="center" vertical="center"/>
      <protection/>
    </xf>
    <xf numFmtId="0" fontId="195" fillId="0" borderId="332" xfId="61" applyFont="1" applyBorder="1" applyAlignment="1">
      <alignment horizontal="center" vertical="center"/>
      <protection/>
    </xf>
    <xf numFmtId="0" fontId="195" fillId="0" borderId="333" xfId="61" applyFont="1" applyBorder="1" applyAlignment="1">
      <alignment horizontal="center" vertical="center"/>
      <protection/>
    </xf>
    <xf numFmtId="0" fontId="211" fillId="0" borderId="306" xfId="61" applyFont="1" applyBorder="1" applyAlignment="1">
      <alignment horizontal="center" vertical="top" wrapText="1"/>
      <protection/>
    </xf>
    <xf numFmtId="0" fontId="211" fillId="0" borderId="0" xfId="61" applyFont="1" applyAlignment="1">
      <alignment horizontal="center" vertical="top" wrapText="1"/>
      <protection/>
    </xf>
    <xf numFmtId="0" fontId="211" fillId="0" borderId="334" xfId="61" applyFont="1" applyBorder="1" applyAlignment="1">
      <alignment horizontal="center" vertical="top"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Milliers 2" xfId="55"/>
    <cellStyle name="Milliers 2 2" xfId="56"/>
    <cellStyle name="Monétaire 2 2" xfId="57"/>
    <cellStyle name="Monétaire 3" xfId="58"/>
    <cellStyle name="Monétaire 4" xfId="59"/>
    <cellStyle name="Neutral" xfId="60"/>
    <cellStyle name="Normal 2" xfId="61"/>
    <cellStyle name="Normal 2 2" xfId="62"/>
    <cellStyle name="Normal 3" xfId="63"/>
    <cellStyle name="Note" xfId="64"/>
    <cellStyle name="Output" xfId="65"/>
    <cellStyle name="Percent" xfId="66"/>
    <cellStyle name="Pourcentage 2" xfId="67"/>
    <cellStyle name="Pourcentage 2 2" xfId="68"/>
    <cellStyle name="Pourcentage 3"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66</xdr:col>
      <xdr:colOff>1543050</xdr:colOff>
      <xdr:row>55</xdr:row>
      <xdr:rowOff>28575</xdr:rowOff>
    </xdr:from>
    <xdr:to>
      <xdr:col>67</xdr:col>
      <xdr:colOff>1714500</xdr:colOff>
      <xdr:row>57</xdr:row>
      <xdr:rowOff>314325</xdr:rowOff>
    </xdr:to>
    <xdr:sp>
      <xdr:nvSpPr>
        <xdr:cNvPr id="1" name="Flèche : courbe vers la gauche 3"/>
        <xdr:cNvSpPr>
          <a:spLocks/>
        </xdr:cNvSpPr>
      </xdr:nvSpPr>
      <xdr:spPr>
        <a:xfrm rot="16200000">
          <a:off x="17649825" y="27317700"/>
          <a:ext cx="0" cy="723900"/>
        </a:xfrm>
        <a:prstGeom prst="curvedLeftArrow">
          <a:avLst>
            <a:gd name="adj1" fmla="val 4944"/>
            <a:gd name="adj2" fmla="val 35379"/>
            <a:gd name="adj3" fmla="val -16787"/>
          </a:avLst>
        </a:prstGeom>
        <a:solidFill>
          <a:srgbClr val="FF0000"/>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66</xdr:col>
      <xdr:colOff>1524000</xdr:colOff>
      <xdr:row>57</xdr:row>
      <xdr:rowOff>276225</xdr:rowOff>
    </xdr:from>
    <xdr:to>
      <xdr:col>67</xdr:col>
      <xdr:colOff>847725</xdr:colOff>
      <xdr:row>59</xdr:row>
      <xdr:rowOff>161925</xdr:rowOff>
    </xdr:to>
    <xdr:sp>
      <xdr:nvSpPr>
        <xdr:cNvPr id="2" name="Flèche : courbe vers la gauche 4"/>
        <xdr:cNvSpPr>
          <a:spLocks/>
        </xdr:cNvSpPr>
      </xdr:nvSpPr>
      <xdr:spPr>
        <a:xfrm rot="16200000" flipH="1">
          <a:off x="17649825" y="28003500"/>
          <a:ext cx="0" cy="1352550"/>
        </a:xfrm>
        <a:prstGeom prst="curvedLeftArrow">
          <a:avLst>
            <a:gd name="adj1" fmla="val -74393"/>
            <a:gd name="adj2" fmla="val 7499"/>
            <a:gd name="adj3" fmla="val -16787"/>
          </a:avLst>
        </a:prstGeom>
        <a:solidFill>
          <a:srgbClr val="FF0000"/>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3086100</xdr:colOff>
      <xdr:row>57</xdr:row>
      <xdr:rowOff>457200</xdr:rowOff>
    </xdr:from>
    <xdr:to>
      <xdr:col>66</xdr:col>
      <xdr:colOff>1123950</xdr:colOff>
      <xdr:row>59</xdr:row>
      <xdr:rowOff>190500</xdr:rowOff>
    </xdr:to>
    <xdr:sp>
      <xdr:nvSpPr>
        <xdr:cNvPr id="3" name="Flèche : courbe vers la gauche 5"/>
        <xdr:cNvSpPr>
          <a:spLocks/>
        </xdr:cNvSpPr>
      </xdr:nvSpPr>
      <xdr:spPr>
        <a:xfrm rot="16200000" flipH="1">
          <a:off x="17649825" y="28184475"/>
          <a:ext cx="0" cy="1200150"/>
        </a:xfrm>
        <a:prstGeom prst="curvedLeftArrow">
          <a:avLst>
            <a:gd name="adj1" fmla="val -27194"/>
            <a:gd name="adj2" fmla="val 24949"/>
            <a:gd name="adj3" fmla="val 2652"/>
          </a:avLst>
        </a:prstGeom>
        <a:solidFill>
          <a:srgbClr val="FF0000"/>
        </a:solidFill>
        <a:ln w="127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1000125</xdr:colOff>
      <xdr:row>9</xdr:row>
      <xdr:rowOff>685800</xdr:rowOff>
    </xdr:from>
    <xdr:to>
      <xdr:col>21</xdr:col>
      <xdr:colOff>400050</xdr:colOff>
      <xdr:row>11</xdr:row>
      <xdr:rowOff>76200</xdr:rowOff>
    </xdr:to>
    <xdr:sp>
      <xdr:nvSpPr>
        <xdr:cNvPr id="4" name="Flèche : bas 6"/>
        <xdr:cNvSpPr>
          <a:spLocks/>
        </xdr:cNvSpPr>
      </xdr:nvSpPr>
      <xdr:spPr>
        <a:xfrm rot="16200000">
          <a:off x="13935075" y="7038975"/>
          <a:ext cx="771525" cy="676275"/>
        </a:xfrm>
        <a:prstGeom prst="downArrow">
          <a:avLst>
            <a:gd name="adj" fmla="val 2199"/>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90</xdr:col>
      <xdr:colOff>304800</xdr:colOff>
      <xdr:row>8</xdr:row>
      <xdr:rowOff>76200</xdr:rowOff>
    </xdr:from>
    <xdr:to>
      <xdr:col>90</xdr:col>
      <xdr:colOff>885825</xdr:colOff>
      <xdr:row>8</xdr:row>
      <xdr:rowOff>361950</xdr:rowOff>
    </xdr:to>
    <xdr:sp>
      <xdr:nvSpPr>
        <xdr:cNvPr id="5" name="Flèche : bas 11"/>
        <xdr:cNvSpPr>
          <a:spLocks/>
        </xdr:cNvSpPr>
      </xdr:nvSpPr>
      <xdr:spPr>
        <a:xfrm rot="16200000">
          <a:off x="17649825" y="5915025"/>
          <a:ext cx="0" cy="285750"/>
        </a:xfrm>
        <a:prstGeom prst="downArrow">
          <a:avLst>
            <a:gd name="adj" fmla="val 26291"/>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1162050</xdr:colOff>
      <xdr:row>5</xdr:row>
      <xdr:rowOff>123825</xdr:rowOff>
    </xdr:from>
    <xdr:to>
      <xdr:col>21</xdr:col>
      <xdr:colOff>1019175</xdr:colOff>
      <xdr:row>5</xdr:row>
      <xdr:rowOff>1019175</xdr:rowOff>
    </xdr:to>
    <xdr:sp>
      <xdr:nvSpPr>
        <xdr:cNvPr id="6" name="Flèche : droite 13"/>
        <xdr:cNvSpPr>
          <a:spLocks/>
        </xdr:cNvSpPr>
      </xdr:nvSpPr>
      <xdr:spPr>
        <a:xfrm>
          <a:off x="14097000" y="3733800"/>
          <a:ext cx="1228725" cy="885825"/>
        </a:xfrm>
        <a:prstGeom prst="rightArrow">
          <a:avLst>
            <a:gd name="adj" fmla="val 12370"/>
          </a:avLst>
        </a:pr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64</xdr:col>
      <xdr:colOff>523875</xdr:colOff>
      <xdr:row>7</xdr:row>
      <xdr:rowOff>352425</xdr:rowOff>
    </xdr:from>
    <xdr:to>
      <xdr:col>67</xdr:col>
      <xdr:colOff>1619250</xdr:colOff>
      <xdr:row>11</xdr:row>
      <xdr:rowOff>123825</xdr:rowOff>
    </xdr:to>
    <xdr:sp>
      <xdr:nvSpPr>
        <xdr:cNvPr id="7" name="Text Box 2"/>
        <xdr:cNvSpPr txBox="1">
          <a:spLocks noChangeArrowheads="1"/>
        </xdr:cNvSpPr>
      </xdr:nvSpPr>
      <xdr:spPr>
        <a:xfrm>
          <a:off x="17649825" y="5781675"/>
          <a:ext cx="0" cy="1981200"/>
        </a:xfrm>
        <a:prstGeom prst="rect">
          <a:avLst/>
        </a:prstGeom>
        <a:solidFill>
          <a:srgbClr val="F2F7FC"/>
        </a:solidFill>
        <a:ln w="15875" cmpd="sng">
          <a:solidFill>
            <a:srgbClr val="000000"/>
          </a:solidFill>
          <a:headEnd type="none"/>
          <a:tailEnd type="none"/>
        </a:ln>
      </xdr:spPr>
      <xdr:txBody>
        <a:bodyPr vertOverflow="clip" wrap="square" lIns="36576" tIns="32004" rIns="0" bIns="0"/>
        <a:p>
          <a:pPr algn="l">
            <a:defRPr/>
          </a:pPr>
          <a:r>
            <a:rPr lang="en-US" cap="none" sz="1600" b="0" i="0" u="none" baseline="0">
              <a:solidFill>
                <a:srgbClr val="333399"/>
              </a:solidFill>
              <a:latin typeface="Arial Rounded MT Bold"/>
              <a:ea typeface="Arial Rounded MT Bold"/>
              <a:cs typeface="Arial Rounded MT Bold"/>
            </a:rPr>
            <a:t> </a:t>
          </a:r>
          <a:r>
            <a:rPr lang="en-US" cap="none" sz="1600" b="1" i="0" u="none" baseline="0">
              <a:solidFill>
                <a:srgbClr val="333399"/>
              </a:solidFill>
              <a:latin typeface="Arial Black"/>
              <a:ea typeface="Arial Black"/>
              <a:cs typeface="Arial Black"/>
            </a:rPr>
            <a:t>Pour réaliser une simulation de vos droits et  évaluer l'impact de la réforme en cours, tendant à créer un Régime Universel et à supprimer les regimes existants, renseignez dans les case bleues, ci-dessous, les 2 données indispensables à une simulation.     </a:t>
          </a:r>
        </a:p>
      </xdr:txBody>
    </xdr:sp>
    <xdr:clientData/>
  </xdr:twoCellAnchor>
  <xdr:twoCellAnchor>
    <xdr:from>
      <xdr:col>64</xdr:col>
      <xdr:colOff>361950</xdr:colOff>
      <xdr:row>2</xdr:row>
      <xdr:rowOff>714375</xdr:rowOff>
    </xdr:from>
    <xdr:to>
      <xdr:col>67</xdr:col>
      <xdr:colOff>590550</xdr:colOff>
      <xdr:row>3</xdr:row>
      <xdr:rowOff>47625</xdr:rowOff>
    </xdr:to>
    <xdr:sp>
      <xdr:nvSpPr>
        <xdr:cNvPr id="8" name="Text Box 4"/>
        <xdr:cNvSpPr txBox="1">
          <a:spLocks noChangeArrowheads="1"/>
        </xdr:cNvSpPr>
      </xdr:nvSpPr>
      <xdr:spPr>
        <a:xfrm>
          <a:off x="17649825" y="2152650"/>
          <a:ext cx="0" cy="561975"/>
        </a:xfrm>
        <a:prstGeom prst="rect">
          <a:avLst/>
        </a:prstGeom>
        <a:solidFill>
          <a:srgbClr val="FFFFFF"/>
        </a:solidFill>
        <a:ln w="9525" cmpd="sng">
          <a:noFill/>
        </a:ln>
      </xdr:spPr>
      <xdr:txBody>
        <a:bodyPr vertOverflow="clip" wrap="square" lIns="36576" tIns="32004" rIns="0" bIns="0"/>
        <a:p>
          <a:pPr algn="ctr">
            <a:defRPr/>
          </a:pPr>
          <a:r>
            <a:rPr lang="en-US" cap="none" sz="1200" b="0" i="0" u="none" baseline="0">
              <a:solidFill>
                <a:srgbClr val="000000"/>
              </a:solidFill>
              <a:latin typeface="Calibri"/>
              <a:ea typeface="Calibri"/>
              <a:cs typeface="Calibri"/>
            </a:rPr>
            <a:t> </a:t>
          </a:r>
          <a:r>
            <a:rPr lang="en-US" cap="none" sz="1100" b="1" i="1" u="none" baseline="0">
              <a:solidFill>
                <a:srgbClr val="DD0806"/>
              </a:solidFill>
              <a:latin typeface="Arial"/>
              <a:ea typeface="Arial"/>
              <a:cs typeface="Arial"/>
            </a:rPr>
            <a:t>Tous droits réservés à la Chambre Nationale de Professions Libérales</a:t>
          </a:r>
        </a:p>
      </xdr:txBody>
    </xdr:sp>
    <xdr:clientData/>
  </xdr:twoCellAnchor>
  <xdr:twoCellAnchor>
    <xdr:from>
      <xdr:col>12</xdr:col>
      <xdr:colOff>200025</xdr:colOff>
      <xdr:row>1</xdr:row>
      <xdr:rowOff>142875</xdr:rowOff>
    </xdr:from>
    <xdr:to>
      <xdr:col>21</xdr:col>
      <xdr:colOff>1285875</xdr:colOff>
      <xdr:row>4</xdr:row>
      <xdr:rowOff>200025</xdr:rowOff>
    </xdr:to>
    <xdr:grpSp>
      <xdr:nvGrpSpPr>
        <xdr:cNvPr id="9" name="Groupe 16"/>
        <xdr:cNvGrpSpPr>
          <a:grpSpLocks/>
        </xdr:cNvGrpSpPr>
      </xdr:nvGrpSpPr>
      <xdr:grpSpPr>
        <a:xfrm>
          <a:off x="809625" y="561975"/>
          <a:ext cx="14782800" cy="2943225"/>
          <a:chOff x="48305355" y="288471"/>
          <a:chExt cx="13079188" cy="3019697"/>
        </a:xfrm>
        <a:solidFill>
          <a:srgbClr val="FFFFFF"/>
        </a:solidFill>
      </xdr:grpSpPr>
      <xdr:grpSp>
        <xdr:nvGrpSpPr>
          <xdr:cNvPr id="10" name="Groupe 17"/>
          <xdr:cNvGrpSpPr>
            <a:grpSpLocks/>
          </xdr:cNvGrpSpPr>
        </xdr:nvGrpSpPr>
        <xdr:grpSpPr>
          <a:xfrm>
            <a:off x="48305355" y="288471"/>
            <a:ext cx="13079188" cy="3019697"/>
            <a:chOff x="49627969" y="293914"/>
            <a:chExt cx="12812488" cy="2682240"/>
          </a:xfrm>
          <a:solidFill>
            <a:srgbClr val="FFFFFF"/>
          </a:solidFill>
        </xdr:grpSpPr>
        <xdr:grpSp>
          <xdr:nvGrpSpPr>
            <xdr:cNvPr id="11" name="Groupe 21"/>
            <xdr:cNvGrpSpPr>
              <a:grpSpLocks/>
            </xdr:cNvGrpSpPr>
          </xdr:nvGrpSpPr>
          <xdr:grpSpPr>
            <a:xfrm>
              <a:off x="49627969" y="293914"/>
              <a:ext cx="12812488" cy="2682240"/>
              <a:chOff x="49627969" y="293914"/>
              <a:chExt cx="12812488" cy="2682240"/>
            </a:xfrm>
            <a:solidFill>
              <a:srgbClr val="FFFFFF"/>
            </a:solidFill>
          </xdr:grpSpPr>
          <xdr:sp>
            <xdr:nvSpPr>
              <xdr:cNvPr id="12" name="Rectangle : coins arrondis 23"/>
              <xdr:cNvSpPr>
                <a:spLocks/>
              </xdr:cNvSpPr>
            </xdr:nvSpPr>
            <xdr:spPr>
              <a:xfrm>
                <a:off x="49627969" y="293914"/>
                <a:ext cx="12812488" cy="2682240"/>
              </a:xfrm>
              <a:prstGeom prst="roundRect">
                <a:avLst/>
              </a:prstGeom>
              <a:solidFill>
                <a:srgbClr val="FFFFFF"/>
              </a:solidFill>
              <a:ln w="12700" cmpd="sng">
                <a:solidFill>
                  <a:srgbClr val="A5A5A5"/>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Text Box 1"/>
              <xdr:cNvSpPr txBox="1">
                <a:spLocks noChangeArrowheads="1"/>
              </xdr:cNvSpPr>
            </xdr:nvSpPr>
            <xdr:spPr>
              <a:xfrm>
                <a:off x="49957891" y="415956"/>
                <a:ext cx="9686241" cy="1249924"/>
              </a:xfrm>
              <a:prstGeom prst="rect">
                <a:avLst/>
              </a:prstGeom>
              <a:noFill/>
              <a:ln w="9525" cmpd="sng">
                <a:noFill/>
              </a:ln>
            </xdr:spPr>
            <xdr:txBody>
              <a:bodyPr vertOverflow="clip" wrap="square" lIns="36576" tIns="32004" rIns="0" bIns="0"/>
              <a:p>
                <a:pPr algn="ctr">
                  <a:defRPr/>
                </a:pPr>
                <a:r>
                  <a:rPr lang="en-US" cap="none" sz="2000" b="1" i="0" u="none" baseline="0">
                    <a:solidFill>
                      <a:srgbClr val="333399"/>
                    </a:solidFill>
                    <a:latin typeface="Arial Black"/>
                    <a:ea typeface="Arial Black"/>
                    <a:cs typeface="Arial Black"/>
                  </a:rPr>
                  <a:t>Comparatif des cotisations et projection de vos droits acquis à la  C.A.V.E.C , dans le cadre de la législation actuellement en vigueur, avec le Régime Universel tel que proposé.</a:t>
                </a:r>
                <a:r>
                  <a:rPr lang="en-US" cap="none" sz="1400" b="1" i="0" u="none" baseline="0">
                    <a:solidFill>
                      <a:srgbClr val="333399"/>
                    </a:solidFill>
                    <a:latin typeface="Arial Black"/>
                    <a:ea typeface="Arial Black"/>
                    <a:cs typeface="Arial Black"/>
                  </a:rPr>
                  <a:t> </a:t>
                </a:r>
                <a:r>
                  <a:rPr lang="en-US" cap="none" sz="1400" b="1" i="1" u="none" baseline="0">
                    <a:solidFill>
                      <a:srgbClr val="333399"/>
                    </a:solidFill>
                    <a:latin typeface="Arial Black"/>
                    <a:ea typeface="Arial Black"/>
                    <a:cs typeface="Arial Black"/>
                  </a:rPr>
                  <a:t>(</a:t>
                </a:r>
                <a:r>
                  <a:rPr lang="en-US" cap="none" sz="1200" b="1" i="1" u="none" baseline="0">
                    <a:solidFill>
                      <a:srgbClr val="333399"/>
                    </a:solidFill>
                    <a:latin typeface="Arial Black"/>
                    <a:ea typeface="Arial Black"/>
                    <a:cs typeface="Arial Black"/>
                  </a:rPr>
                  <a:t>dispositions générales sans mesures d'âge)</a:t>
                </a:r>
              </a:p>
            </xdr:txBody>
          </xdr:sp>
        </xdr:grpSp>
        <xdr:pic>
          <xdr:nvPicPr>
            <xdr:cNvPr id="14" name="Image 22"/>
            <xdr:cNvPicPr preferRelativeResize="1">
              <a:picLocks noChangeAspect="1"/>
            </xdr:cNvPicPr>
          </xdr:nvPicPr>
          <xdr:blipFill>
            <a:blip r:embed="rId1"/>
            <a:srcRect l="3942" t="5093" r="6022"/>
            <a:stretch>
              <a:fillRect/>
            </a:stretch>
          </xdr:blipFill>
          <xdr:spPr>
            <a:xfrm>
              <a:off x="59807491" y="500446"/>
              <a:ext cx="2341482" cy="2318796"/>
            </a:xfrm>
            <a:prstGeom prst="rect">
              <a:avLst/>
            </a:prstGeom>
            <a:noFill/>
            <a:ln w="9525" cmpd="sng">
              <a:noFill/>
            </a:ln>
          </xdr:spPr>
        </xdr:pic>
      </xdr:grpSp>
      <xdr:grpSp>
        <xdr:nvGrpSpPr>
          <xdr:cNvPr id="15" name="Groupe 18"/>
          <xdr:cNvGrpSpPr>
            <a:grpSpLocks/>
          </xdr:cNvGrpSpPr>
        </xdr:nvGrpSpPr>
        <xdr:grpSpPr>
          <a:xfrm>
            <a:off x="48740238" y="1672247"/>
            <a:ext cx="9812661" cy="1441150"/>
            <a:chOff x="30847394" y="6731056"/>
            <a:chExt cx="9395871" cy="1500523"/>
          </a:xfrm>
          <a:solidFill>
            <a:srgbClr val="FFFFFF"/>
          </a:solidFill>
        </xdr:grpSpPr>
        <xdr:sp>
          <xdr:nvSpPr>
            <xdr:cNvPr id="16" name="Rectangle : coins arrondis 19"/>
            <xdr:cNvSpPr>
              <a:spLocks/>
            </xdr:cNvSpPr>
          </xdr:nvSpPr>
          <xdr:spPr>
            <a:xfrm>
              <a:off x="30847394" y="6731056"/>
              <a:ext cx="9395871" cy="1500523"/>
            </a:xfrm>
            <a:prstGeom prst="roundRect">
              <a:avLst/>
            </a:prstGeom>
            <a:solidFill>
              <a:srgbClr val="FFFFFF"/>
            </a:solidFill>
            <a:ln w="28575" cmpd="sng">
              <a:solidFill>
                <a:srgbClr val="5B9BD5"/>
              </a:solidFill>
              <a:headEnd type="none"/>
              <a:tailEnd type="none"/>
            </a:ln>
          </xdr:spPr>
          <xdr:txBody>
            <a:bodyPr vertOverflow="clip" wrap="square"/>
            <a:p>
              <a:pPr algn="l">
                <a:defRPr/>
              </a:pPr>
              <a:r>
                <a:rPr lang="en-US" cap="none" sz="1800" b="0" i="1" u="none" baseline="0">
                  <a:solidFill>
                    <a:srgbClr val="333399"/>
                  </a:solidFill>
                </a:rPr>
                <a:t>Pour</a:t>
              </a:r>
              <a:r>
                <a:rPr lang="en-US" cap="none" sz="1800" b="0" i="1" u="none" baseline="0">
                  <a:solidFill>
                    <a:srgbClr val="333399"/>
                  </a:solidFill>
                </a:rPr>
                <a:t> réaliser une simulation de vos droits, et évaluer l'impact de la réforme en cours, tendant à créer  un régime universel et à supprimer les régimes existants, renseignez les 2  données indispensables (flèche bleue) à une simulation.</a:t>
              </a:r>
            </a:p>
          </xdr:txBody>
        </xdr:sp>
        <xdr:sp>
          <xdr:nvSpPr>
            <xdr:cNvPr id="17" name="Text Box 4"/>
            <xdr:cNvSpPr txBox="1">
              <a:spLocks noChangeArrowheads="1"/>
            </xdr:cNvSpPr>
          </xdr:nvSpPr>
          <xdr:spPr>
            <a:xfrm>
              <a:off x="31213833" y="7865076"/>
              <a:ext cx="7591864" cy="352248"/>
            </a:xfrm>
            <a:prstGeom prst="rect">
              <a:avLst/>
            </a:prstGeom>
            <a:solidFill>
              <a:srgbClr val="FFFFFF"/>
            </a:solidFill>
            <a:ln w="9525" cmpd="sng">
              <a:noFill/>
            </a:ln>
          </xdr:spPr>
          <xdr:txBody>
            <a:bodyPr vertOverflow="clip" wrap="square" lIns="36576" tIns="32004" rIns="0" bIns="0" anchor="ctr"/>
            <a:p>
              <a:pPr algn="ctr">
                <a:defRPr/>
              </a:pPr>
              <a:r>
                <a:rPr lang="en-US" cap="none" sz="1200" b="0" i="0" u="none" baseline="0">
                  <a:solidFill>
                    <a:srgbClr val="000000"/>
                  </a:solidFill>
                  <a:latin typeface="Calibri"/>
                  <a:ea typeface="Calibri"/>
                  <a:cs typeface="Calibri"/>
                </a:rPr>
                <a:t> </a:t>
              </a:r>
              <a:r>
                <a:rPr lang="en-US" cap="none" sz="1200" b="1" i="1" u="none" baseline="0">
                  <a:solidFill>
                    <a:srgbClr val="DD0806"/>
                  </a:solidFill>
                  <a:latin typeface="Arial"/>
                  <a:ea typeface="Arial"/>
                  <a:cs typeface="Arial"/>
                </a:rPr>
                <a:t>Tous droits réservés à la Chambre Nationale de Professions Libérales</a:t>
              </a:r>
            </a:p>
          </xdr:txBody>
        </xdr:sp>
      </xdr:grpSp>
    </xdr:grpSp>
    <xdr:clientData/>
  </xdr:twoCellAnchor>
  <xdr:twoCellAnchor>
    <xdr:from>
      <xdr:col>7</xdr:col>
      <xdr:colOff>2524125</xdr:colOff>
      <xdr:row>67</xdr:row>
      <xdr:rowOff>485775</xdr:rowOff>
    </xdr:from>
    <xdr:to>
      <xdr:col>11</xdr:col>
      <xdr:colOff>276225</xdr:colOff>
      <xdr:row>69</xdr:row>
      <xdr:rowOff>180975</xdr:rowOff>
    </xdr:to>
    <xdr:sp>
      <xdr:nvSpPr>
        <xdr:cNvPr id="18" name="Flèche : droite 27"/>
        <xdr:cNvSpPr>
          <a:spLocks/>
        </xdr:cNvSpPr>
      </xdr:nvSpPr>
      <xdr:spPr>
        <a:xfrm>
          <a:off x="0" y="34661475"/>
          <a:ext cx="276225" cy="942975"/>
        </a:xfrm>
        <a:prstGeom prst="rightArrow">
          <a:avLst>
            <a:gd name="adj" fmla="val 21129"/>
          </a:avLst>
        </a:prstGeom>
        <a:solidFill>
          <a:srgbClr val="FF0000"/>
        </a:solidFill>
        <a:ln w="12700" cmpd="sng">
          <a:solidFill>
            <a:srgbClr val="2F528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251"/>
  <sheetViews>
    <sheetView showGridLines="0" showRowColHeaders="0" showZeros="0" tabSelected="1" zoomScale="96" zoomScaleNormal="96" workbookViewId="0" topLeftCell="L10">
      <selection activeCell="V10" sqref="V10:V12"/>
    </sheetView>
  </sheetViews>
  <sheetFormatPr defaultColWidth="15.99609375" defaultRowHeight="15"/>
  <cols>
    <col min="1" max="1" width="16.88671875" style="1" hidden="1" customWidth="1"/>
    <col min="2" max="2" width="65.5546875" style="1" hidden="1" customWidth="1"/>
    <col min="3" max="4" width="47.10546875" style="1" hidden="1" customWidth="1"/>
    <col min="5" max="5" width="61.3359375" style="1" hidden="1" customWidth="1"/>
    <col min="6" max="6" width="37.5546875" style="1" hidden="1" customWidth="1"/>
    <col min="7" max="7" width="40.10546875" style="1" hidden="1" customWidth="1"/>
    <col min="8" max="8" width="31.3359375" style="1" hidden="1" customWidth="1"/>
    <col min="9" max="9" width="0" style="1" hidden="1" customWidth="1"/>
    <col min="10" max="10" width="33.4453125" style="1" hidden="1" customWidth="1"/>
    <col min="11" max="11" width="0" style="1" hidden="1" customWidth="1"/>
    <col min="12" max="12" width="7.10546875" style="1" customWidth="1"/>
    <col min="13" max="13" width="15.99609375" style="1" customWidth="1"/>
    <col min="14" max="14" width="35.6640625" style="1" customWidth="1"/>
    <col min="15" max="15" width="20.10546875" style="1" customWidth="1"/>
    <col min="16" max="16" width="7.99609375" style="1" customWidth="1"/>
    <col min="17" max="21" width="15.99609375" style="1" customWidth="1"/>
    <col min="22" max="22" width="25.5546875" style="1" customWidth="1"/>
    <col min="23" max="23" width="13.4453125" style="1" customWidth="1"/>
    <col min="24" max="24" width="80.10546875" style="1" hidden="1" customWidth="1"/>
    <col min="25" max="25" width="75.99609375" style="1" hidden="1" customWidth="1"/>
    <col min="26" max="26" width="69.10546875" style="1" hidden="1" customWidth="1"/>
    <col min="27" max="27" width="65.4453125" style="1" hidden="1" customWidth="1"/>
    <col min="28" max="28" width="56.3359375" style="1" hidden="1" customWidth="1"/>
    <col min="29" max="29" width="32.10546875" style="1" hidden="1" customWidth="1"/>
    <col min="30" max="30" width="34.5546875" style="1" hidden="1" customWidth="1"/>
    <col min="31" max="31" width="38.4453125" style="1" hidden="1" customWidth="1"/>
    <col min="32" max="32" width="32.4453125" style="1" hidden="1" customWidth="1"/>
    <col min="33" max="34" width="0" style="1" hidden="1" customWidth="1"/>
    <col min="35" max="35" width="35.5546875" style="1" hidden="1" customWidth="1"/>
    <col min="36" max="36" width="33.10546875" style="1" hidden="1" customWidth="1"/>
    <col min="37" max="39" width="0" style="1" hidden="1" customWidth="1"/>
    <col min="40" max="40" width="37.4453125" style="1" hidden="1" customWidth="1"/>
    <col min="41" max="45" width="0" style="1" hidden="1" customWidth="1"/>
    <col min="46" max="46" width="39.88671875" style="1" hidden="1" customWidth="1"/>
    <col min="47" max="47" width="11.99609375" style="1" hidden="1" customWidth="1"/>
    <col min="48" max="48" width="10.88671875" style="1" hidden="1" customWidth="1"/>
    <col min="49" max="49" width="31.10546875" style="1" hidden="1" customWidth="1"/>
    <col min="50" max="50" width="39.6640625" style="1" hidden="1" customWidth="1"/>
    <col min="51" max="51" width="47.5546875" style="1" hidden="1" customWidth="1"/>
    <col min="52" max="52" width="10.10546875" style="1" hidden="1" customWidth="1"/>
    <col min="53" max="53" width="19.4453125" style="2" hidden="1" customWidth="1"/>
    <col min="54" max="54" width="27.88671875" style="2" hidden="1" customWidth="1"/>
    <col min="55" max="55" width="17.4453125" style="2" hidden="1" customWidth="1"/>
    <col min="56" max="56" width="18.3359375" style="2" hidden="1" customWidth="1"/>
    <col min="57" max="57" width="11.4453125" style="2" hidden="1" customWidth="1"/>
    <col min="58" max="58" width="14.99609375" style="2" hidden="1" customWidth="1"/>
    <col min="59" max="59" width="9.88671875" style="2" hidden="1" customWidth="1"/>
    <col min="60" max="60" width="12.88671875" style="4" hidden="1" customWidth="1"/>
    <col min="61" max="61" width="15.99609375" style="5" hidden="1" customWidth="1"/>
    <col min="62" max="63" width="15.99609375" style="1" hidden="1" customWidth="1"/>
    <col min="64" max="64" width="4.10546875" style="1" hidden="1" customWidth="1"/>
    <col min="65" max="65" width="61.88671875" style="1" hidden="1" customWidth="1"/>
    <col min="66" max="66" width="2.4453125" style="1" hidden="1" customWidth="1"/>
    <col min="67" max="67" width="39.6640625" style="1" hidden="1" customWidth="1"/>
    <col min="68" max="68" width="25.10546875" style="1" hidden="1" customWidth="1"/>
    <col min="69" max="69" width="24.5546875" style="1" hidden="1" customWidth="1"/>
    <col min="70" max="71" width="21.3359375" style="1" hidden="1" customWidth="1"/>
    <col min="72" max="72" width="15.99609375" style="2" hidden="1" customWidth="1"/>
    <col min="73" max="73" width="2.88671875" style="6" hidden="1" customWidth="1"/>
    <col min="74" max="74" width="2.4453125" style="2" hidden="1" customWidth="1"/>
    <col min="75" max="75" width="6.10546875" style="2" hidden="1" customWidth="1"/>
    <col min="76" max="76" width="57.10546875" style="2" hidden="1" customWidth="1"/>
    <col min="77" max="77" width="24.88671875" style="2" hidden="1" customWidth="1"/>
    <col min="78" max="78" width="1.1171875" style="2" hidden="1" customWidth="1"/>
    <col min="79" max="79" width="9.4453125" style="2" hidden="1" customWidth="1"/>
    <col min="80" max="80" width="16.88671875" style="2" hidden="1" customWidth="1"/>
    <col min="81" max="81" width="4.5546875" style="2" hidden="1" customWidth="1"/>
    <col min="82" max="82" width="13.10546875" style="2" hidden="1" customWidth="1"/>
    <col min="83" max="83" width="10.3359375" style="2" hidden="1" customWidth="1"/>
    <col min="84" max="84" width="27.3359375" style="2" hidden="1" customWidth="1"/>
    <col min="85" max="85" width="1.66796875" style="2" hidden="1" customWidth="1"/>
    <col min="86" max="86" width="4.88671875" style="6" hidden="1" customWidth="1"/>
    <col min="87" max="87" width="6.3359375" style="2" hidden="1" customWidth="1"/>
    <col min="88" max="88" width="54.3359375" style="2" hidden="1" customWidth="1"/>
    <col min="89" max="89" width="16.88671875" style="2" hidden="1" customWidth="1"/>
    <col min="90" max="90" width="6.10546875" style="2" hidden="1" customWidth="1"/>
    <col min="91" max="91" width="15.99609375" style="1" hidden="1" customWidth="1"/>
    <col min="92" max="92" width="3.4453125" style="1" hidden="1" customWidth="1"/>
    <col min="93" max="93" width="11.4453125" style="1" hidden="1" customWidth="1"/>
    <col min="94" max="94" width="5.10546875" style="1" hidden="1" customWidth="1"/>
    <col min="95" max="95" width="15.99609375" style="1" hidden="1" customWidth="1"/>
    <col min="96" max="96" width="2.88671875" style="1" hidden="1" customWidth="1"/>
    <col min="97" max="97" width="15.99609375" style="1" hidden="1" customWidth="1"/>
    <col min="98" max="98" width="5.4453125" style="1" hidden="1" customWidth="1"/>
    <col min="99" max="99" width="10.99609375" style="1" hidden="1" customWidth="1"/>
    <col min="100" max="104" width="15.99609375" style="1" hidden="1" customWidth="1"/>
    <col min="105" max="117" width="15.99609375" style="1" customWidth="1"/>
    <col min="118" max="118" width="161.10546875" style="1" customWidth="1"/>
    <col min="119" max="146" width="15.99609375" style="1" customWidth="1"/>
    <col min="147" max="147" width="208.99609375" style="1" customWidth="1"/>
    <col min="148" max="16384" width="15.99609375" style="1" customWidth="1"/>
  </cols>
  <sheetData>
    <row r="1" spans="1:40" ht="33" customHeight="1" thickBot="1" thickTop="1">
      <c r="A1" s="753" t="s">
        <v>0</v>
      </c>
      <c r="B1" s="754"/>
      <c r="C1" s="754"/>
      <c r="D1" s="754"/>
      <c r="E1" s="754"/>
      <c r="F1" s="755"/>
      <c r="M1" s="2"/>
      <c r="N1" s="2"/>
      <c r="O1" s="2"/>
      <c r="P1" s="2"/>
      <c r="Q1" s="2"/>
      <c r="R1" s="2"/>
      <c r="S1" s="2"/>
      <c r="T1" s="2"/>
      <c r="U1" s="2"/>
      <c r="V1" s="2"/>
      <c r="W1" s="2"/>
      <c r="X1" s="756" t="s">
        <v>1</v>
      </c>
      <c r="Y1" s="757"/>
      <c r="Z1" s="757"/>
      <c r="AA1" s="757"/>
      <c r="AB1" s="758"/>
      <c r="AC1" s="2"/>
      <c r="AD1" s="2"/>
      <c r="AE1" s="2"/>
      <c r="AF1" s="2"/>
      <c r="AN1" s="3"/>
    </row>
    <row r="2" spans="13:86" ht="80.25" customHeight="1" thickBot="1" thickTop="1">
      <c r="M2" s="7"/>
      <c r="N2" s="8"/>
      <c r="O2" s="9"/>
      <c r="P2" s="9"/>
      <c r="Q2" s="9"/>
      <c r="R2" s="9"/>
      <c r="S2" s="9"/>
      <c r="T2" s="9"/>
      <c r="U2" s="9"/>
      <c r="V2" s="10"/>
      <c r="W2" s="11"/>
      <c r="AF2" s="12" t="s">
        <v>2</v>
      </c>
      <c r="AG2" s="13">
        <f>O18</f>
        <v>41136</v>
      </c>
      <c r="AH2" s="14" t="s">
        <v>3</v>
      </c>
      <c r="AI2" s="15" t="s">
        <v>4</v>
      </c>
      <c r="AJ2" s="16" t="s">
        <v>5</v>
      </c>
      <c r="AK2" s="17">
        <f>IF(AND(AI3&gt;AH6,AI3&lt;=AG4),AI3*AH3,IF(AI3&gt;AG4,AG4*AH3,IF(AI3&lt;AH6,AI6," ")))</f>
        <v>9000</v>
      </c>
      <c r="AN2" s="3"/>
      <c r="BQ2" s="18">
        <f>AJ67</f>
        <v>0</v>
      </c>
      <c r="CG2" s="19"/>
      <c r="CH2" s="20"/>
    </row>
    <row r="3" spans="2:86" ht="96.75" customHeight="1" thickBot="1" thickTop="1">
      <c r="B3" s="21" t="s">
        <v>6</v>
      </c>
      <c r="C3" s="22" t="s">
        <v>7</v>
      </c>
      <c r="D3" s="23">
        <f>B6*B8</f>
        <v>10411.5216</v>
      </c>
      <c r="E3" s="24" t="s">
        <v>8</v>
      </c>
      <c r="F3" s="25">
        <f>D3+D4</f>
        <v>18745.675199999998</v>
      </c>
      <c r="M3" s="26"/>
      <c r="N3" s="27"/>
      <c r="O3" s="27"/>
      <c r="P3" s="27"/>
      <c r="Q3" s="27"/>
      <c r="R3" s="27"/>
      <c r="S3" s="27"/>
      <c r="T3" s="27"/>
      <c r="U3" s="27"/>
      <c r="V3" s="28"/>
      <c r="W3" s="11"/>
      <c r="X3" s="29" t="s">
        <v>9</v>
      </c>
      <c r="Y3" s="30" t="s">
        <v>10</v>
      </c>
      <c r="Z3" s="31"/>
      <c r="AA3" s="32" t="s">
        <v>11</v>
      </c>
      <c r="AB3" s="33" t="s">
        <v>12</v>
      </c>
      <c r="AF3" s="34" t="s">
        <v>13</v>
      </c>
      <c r="AG3" s="35">
        <v>8</v>
      </c>
      <c r="AH3" s="36">
        <v>0.125</v>
      </c>
      <c r="AI3" s="37">
        <f>+V10</f>
        <v>72000</v>
      </c>
      <c r="AJ3" s="38" t="s">
        <v>14</v>
      </c>
      <c r="AK3" s="39">
        <f>IF(AND(AI3&gt;AH6,AI3&lt;=AG4),(AK2/AI4),IF(AI3&gt;AG4,AK6,IF(AI3&lt;AH6,AG6," ")))</f>
        <v>192.59576289321637</v>
      </c>
      <c r="AL3" s="40"/>
      <c r="AN3" s="3"/>
      <c r="BP3" s="41" t="s">
        <v>15</v>
      </c>
      <c r="BT3" s="42"/>
      <c r="CG3" s="19"/>
      <c r="CH3" s="20"/>
    </row>
    <row r="4" spans="2:98" ht="50.25" customHeight="1" thickBot="1" thickTop="1">
      <c r="B4" s="43">
        <f>+V10</f>
        <v>72000</v>
      </c>
      <c r="C4" s="44" t="s">
        <v>16</v>
      </c>
      <c r="D4" s="45">
        <f>(C6-B6)*C8</f>
        <v>8334.1536</v>
      </c>
      <c r="E4" s="46" t="s">
        <v>17</v>
      </c>
      <c r="F4" s="47">
        <f>C6-B6</f>
        <v>82272</v>
      </c>
      <c r="M4" s="26"/>
      <c r="N4" s="2"/>
      <c r="O4" s="2"/>
      <c r="P4" s="2"/>
      <c r="Q4" s="2"/>
      <c r="R4" s="2"/>
      <c r="S4" s="2"/>
      <c r="T4" s="2"/>
      <c r="U4" s="2"/>
      <c r="V4" s="48"/>
      <c r="W4" s="11"/>
      <c r="X4" s="11"/>
      <c r="AF4" s="49" t="s">
        <v>18</v>
      </c>
      <c r="AG4" s="50">
        <f>AG2*AG3</f>
        <v>329088</v>
      </c>
      <c r="AH4" s="51" t="s">
        <v>19</v>
      </c>
      <c r="AI4" s="52">
        <v>46.73</v>
      </c>
      <c r="AJ4" s="38" t="s">
        <v>20</v>
      </c>
      <c r="AK4" s="53">
        <v>2.86</v>
      </c>
      <c r="AN4" s="3"/>
      <c r="CG4" s="19"/>
      <c r="CH4" s="20"/>
      <c r="CI4" s="54"/>
      <c r="CJ4" s="54"/>
      <c r="CK4" s="54"/>
      <c r="CL4" s="54"/>
      <c r="CM4" s="54"/>
      <c r="CN4" s="54"/>
      <c r="CO4" s="54"/>
      <c r="CP4" s="54"/>
      <c r="CQ4" s="54"/>
      <c r="CR4" s="54"/>
      <c r="CS4" s="54"/>
      <c r="CT4" s="54"/>
    </row>
    <row r="5" spans="2:98" ht="24" customHeight="1" thickBot="1" thickTop="1">
      <c r="B5" s="55" t="s">
        <v>21</v>
      </c>
      <c r="C5" s="56" t="s">
        <v>22</v>
      </c>
      <c r="F5" s="57"/>
      <c r="M5" s="58"/>
      <c r="N5" s="59"/>
      <c r="O5" s="59"/>
      <c r="P5" s="59"/>
      <c r="Q5" s="59"/>
      <c r="R5" s="59"/>
      <c r="S5" s="59"/>
      <c r="T5" s="59"/>
      <c r="U5" s="59"/>
      <c r="V5" s="60"/>
      <c r="W5" s="11"/>
      <c r="X5" s="11"/>
      <c r="AF5" s="61" t="s">
        <v>23</v>
      </c>
      <c r="AG5" s="62">
        <v>0.19</v>
      </c>
      <c r="AH5" s="63" t="s">
        <v>24</v>
      </c>
      <c r="AI5" s="64" t="s">
        <v>25</v>
      </c>
      <c r="AJ5" s="65" t="s">
        <v>26</v>
      </c>
      <c r="AK5" s="66">
        <f>+AG4*AH3</f>
        <v>41136</v>
      </c>
      <c r="AN5" s="3"/>
      <c r="CG5" s="19"/>
      <c r="CH5" s="20"/>
      <c r="CI5" s="54"/>
      <c r="CJ5" s="54"/>
      <c r="CK5" s="54"/>
      <c r="CL5" s="54"/>
      <c r="CM5" s="54"/>
      <c r="CN5" s="54"/>
      <c r="CO5" s="54"/>
      <c r="CP5" s="54"/>
      <c r="CQ5" s="54"/>
      <c r="CR5" s="54"/>
      <c r="CS5" s="54"/>
      <c r="CT5" s="54"/>
    </row>
    <row r="6" spans="2:98" ht="82.5" customHeight="1" thickBot="1" thickTop="1">
      <c r="B6" s="67">
        <f>+O18</f>
        <v>41136</v>
      </c>
      <c r="C6" s="68">
        <f>+V18</f>
        <v>123408</v>
      </c>
      <c r="D6" s="69"/>
      <c r="E6" s="70" t="s">
        <v>27</v>
      </c>
      <c r="F6" s="25">
        <f>SUM(C4:D4)</f>
        <v>8334.1536</v>
      </c>
      <c r="M6" s="722">
        <v>1</v>
      </c>
      <c r="N6" s="759" t="s">
        <v>28</v>
      </c>
      <c r="O6" s="760"/>
      <c r="P6" s="71"/>
      <c r="Q6" s="763" t="s">
        <v>29</v>
      </c>
      <c r="R6" s="764"/>
      <c r="S6" s="764"/>
      <c r="T6" s="764"/>
      <c r="U6" s="764"/>
      <c r="V6" s="72"/>
      <c r="W6" s="11"/>
      <c r="X6" s="11"/>
      <c r="AF6" s="73" t="s">
        <v>30</v>
      </c>
      <c r="AG6" s="74">
        <f>AI6/AI4</f>
        <v>20.90691204793495</v>
      </c>
      <c r="AH6" s="75">
        <f>AG2*AG5</f>
        <v>7815.84</v>
      </c>
      <c r="AI6" s="76">
        <f>+AH6*AH3</f>
        <v>976.98</v>
      </c>
      <c r="AJ6" s="77" t="s">
        <v>31</v>
      </c>
      <c r="AK6" s="78">
        <f>+AK5/AI4</f>
        <v>880.2910335972609</v>
      </c>
      <c r="AN6" s="3"/>
      <c r="BO6" s="79" t="s">
        <v>32</v>
      </c>
      <c r="BP6" s="80"/>
      <c r="BQ6" s="80"/>
      <c r="BR6" s="80"/>
      <c r="BS6" s="81"/>
      <c r="CG6" s="19"/>
      <c r="CH6" s="20"/>
      <c r="CI6" s="54"/>
      <c r="CJ6" s="54"/>
      <c r="CK6" s="54"/>
      <c r="CL6" s="54"/>
      <c r="CM6" s="54"/>
      <c r="CN6" s="54"/>
      <c r="CO6" s="54"/>
      <c r="CP6" s="54"/>
      <c r="CQ6" s="54"/>
      <c r="CR6" s="54"/>
      <c r="CS6" s="54"/>
      <c r="CT6" s="54"/>
    </row>
    <row r="7" spans="2:98" ht="60.75" customHeight="1" thickBot="1">
      <c r="B7" s="82" t="s">
        <v>33</v>
      </c>
      <c r="C7" s="83" t="s">
        <v>34</v>
      </c>
      <c r="D7" s="83" t="s">
        <v>35</v>
      </c>
      <c r="F7" s="84" t="s">
        <v>36</v>
      </c>
      <c r="M7" s="722"/>
      <c r="N7" s="759"/>
      <c r="O7" s="760"/>
      <c r="P7" s="71"/>
      <c r="Q7" s="765" t="str">
        <f>B32</f>
        <v>Année de naissance : 1964 - 1965 ou 1966</v>
      </c>
      <c r="R7" s="766"/>
      <c r="S7" s="766"/>
      <c r="T7" s="766"/>
      <c r="U7" s="766"/>
      <c r="V7" s="767"/>
      <c r="W7" s="11"/>
      <c r="X7" s="11"/>
      <c r="AG7" s="85"/>
      <c r="AN7" s="3"/>
      <c r="BO7" s="86" t="s">
        <v>37</v>
      </c>
      <c r="BP7" s="87"/>
      <c r="BQ7" s="88"/>
      <c r="BR7" s="88"/>
      <c r="BS7" s="89"/>
      <c r="CG7" s="19"/>
      <c r="CH7" s="20"/>
      <c r="CI7" s="54"/>
      <c r="CJ7" s="54"/>
      <c r="CK7" s="54"/>
      <c r="CL7" s="54"/>
      <c r="CM7" s="54"/>
      <c r="CN7" s="54"/>
      <c r="CO7" s="54"/>
      <c r="CP7" s="54"/>
      <c r="CQ7" s="54"/>
      <c r="CR7" s="54"/>
      <c r="CS7" s="54"/>
      <c r="CT7" s="54"/>
    </row>
    <row r="8" spans="2:98" ht="32.25" customHeight="1" thickBot="1" thickTop="1">
      <c r="B8" s="90">
        <v>0.2531</v>
      </c>
      <c r="C8" s="91">
        <v>0.1013</v>
      </c>
      <c r="D8" s="92">
        <v>0.0281</v>
      </c>
      <c r="F8" s="93">
        <f>+F10/B4</f>
        <v>0.2161284</v>
      </c>
      <c r="M8" s="722"/>
      <c r="N8" s="759"/>
      <c r="O8" s="760"/>
      <c r="P8" s="71"/>
      <c r="Q8" s="768" t="s">
        <v>38</v>
      </c>
      <c r="R8" s="768"/>
      <c r="S8" s="768"/>
      <c r="T8" s="768"/>
      <c r="U8" s="768"/>
      <c r="V8" s="769"/>
      <c r="W8" s="11"/>
      <c r="X8" s="11"/>
      <c r="AG8" s="94"/>
      <c r="AN8" s="3"/>
      <c r="BI8" s="95"/>
      <c r="CG8" s="19"/>
      <c r="CH8" s="20"/>
      <c r="CI8" s="54"/>
      <c r="CJ8" s="54"/>
      <c r="CK8" s="54"/>
      <c r="CL8" s="54"/>
      <c r="CM8" s="54"/>
      <c r="CN8" s="54"/>
      <c r="CO8" s="54"/>
      <c r="CP8" s="54"/>
      <c r="CQ8" s="54"/>
      <c r="CR8" s="54"/>
      <c r="CS8" s="54"/>
      <c r="CT8" s="54"/>
    </row>
    <row r="9" spans="2:98" ht="40.5" customHeight="1" thickBot="1" thickTop="1">
      <c r="B9" s="96" t="s">
        <v>39</v>
      </c>
      <c r="C9" s="97" t="s">
        <v>40</v>
      </c>
      <c r="D9" s="98" t="s">
        <v>41</v>
      </c>
      <c r="E9" s="99" t="s">
        <v>42</v>
      </c>
      <c r="F9" s="100" t="s">
        <v>43</v>
      </c>
      <c r="M9" s="723"/>
      <c r="N9" s="761"/>
      <c r="O9" s="762"/>
      <c r="P9" s="71"/>
      <c r="Q9" s="770" t="str">
        <f>D26</f>
        <v>169 TRIMESTRES soit : 42 ans et un trimestre</v>
      </c>
      <c r="R9" s="771"/>
      <c r="S9" s="771"/>
      <c r="T9" s="771"/>
      <c r="U9" s="771"/>
      <c r="V9" s="772"/>
      <c r="W9" s="11"/>
      <c r="X9" s="101" t="s">
        <v>44</v>
      </c>
      <c r="Y9" s="101" t="s">
        <v>45</v>
      </c>
      <c r="AG9" s="85"/>
      <c r="AN9" s="3"/>
      <c r="CG9" s="19"/>
      <c r="CH9" s="20"/>
      <c r="CI9" s="54"/>
      <c r="CJ9" s="54"/>
      <c r="CK9" s="54"/>
      <c r="CL9" s="54"/>
      <c r="CM9" s="54"/>
      <c r="CN9" s="54"/>
      <c r="CO9" s="54"/>
      <c r="CP9" s="54"/>
      <c r="CQ9" s="54"/>
      <c r="CR9" s="54"/>
      <c r="CS9" s="54"/>
      <c r="CT9" s="54"/>
    </row>
    <row r="10" spans="2:98" ht="56.25" customHeight="1" thickBot="1" thickTop="1">
      <c r="B10" s="102">
        <f>IF(B$4&lt;=B$6,(B$4*B$8),IF(AND(B$4&gt;B$6,B$4&lt;=C$6),(B6*B8),IF(B4&gt;C6,(B6*B8)," ")))</f>
        <v>10411.5216</v>
      </c>
      <c r="C10" s="103">
        <f>IF(AND(B$4&gt;B$6,B$4&lt;=C$6),(B4-B6)*C8,IF(B$4&gt;C$6,((C6-B6)*C8),0))</f>
        <v>3126.5232</v>
      </c>
      <c r="D10" s="104">
        <f>B4*D8</f>
        <v>2023.2</v>
      </c>
      <c r="E10" s="105">
        <f>+B10+C10</f>
        <v>13538.0448</v>
      </c>
      <c r="F10" s="106">
        <f>E10+D10</f>
        <v>15561.2448</v>
      </c>
      <c r="M10" s="721">
        <v>2</v>
      </c>
      <c r="N10" s="724" t="str">
        <f>X10</f>
        <v>Renseignez la case "revenus" qui permettra, à revenu égal, de compararer les cotisations et prestations à la  C.A.V.O.M et au Régime Universel tel que proposé</v>
      </c>
      <c r="O10" s="724"/>
      <c r="P10" s="107"/>
      <c r="Q10" s="727" t="s">
        <v>46</v>
      </c>
      <c r="R10" s="728"/>
      <c r="S10" s="728"/>
      <c r="T10" s="728"/>
      <c r="U10" s="729"/>
      <c r="V10" s="736">
        <v>72000</v>
      </c>
      <c r="W10" s="11"/>
      <c r="X10" s="108" t="str">
        <f>X9&amp;" "&amp;X3&amp;" "&amp;Y9</f>
        <v>Renseignez la case "revenus" qui permettra, à revenu égal, de compararer les cotisations et prestations à la  C.A.V.O.M et au Régime Universel tel que proposé</v>
      </c>
      <c r="Y10" s="109"/>
      <c r="AN10" s="3"/>
      <c r="CG10" s="19"/>
      <c r="CH10" s="20"/>
      <c r="CI10" s="54"/>
      <c r="CJ10" s="54"/>
      <c r="CK10" s="54"/>
      <c r="CL10" s="54"/>
      <c r="CM10" s="54"/>
      <c r="CN10" s="54"/>
      <c r="CO10" s="54"/>
      <c r="CP10" s="54"/>
      <c r="CQ10" s="54"/>
      <c r="CR10" s="54"/>
      <c r="CS10" s="54"/>
      <c r="CT10" s="54"/>
    </row>
    <row r="11" spans="13:98" ht="45" customHeight="1" thickBot="1" thickTop="1">
      <c r="M11" s="722"/>
      <c r="N11" s="725"/>
      <c r="O11" s="725"/>
      <c r="P11" s="107"/>
      <c r="Q11" s="730"/>
      <c r="R11" s="731"/>
      <c r="S11" s="731"/>
      <c r="T11" s="731"/>
      <c r="U11" s="732"/>
      <c r="V11" s="737"/>
      <c r="W11" s="11"/>
      <c r="X11" s="11"/>
      <c r="AC11" s="110"/>
      <c r="AN11" s="3"/>
      <c r="CG11" s="19"/>
      <c r="CH11" s="20"/>
      <c r="CI11" s="54"/>
      <c r="CJ11" s="54"/>
      <c r="CK11" s="54"/>
      <c r="CL11" s="54"/>
      <c r="CM11" s="54"/>
      <c r="CN11" s="54"/>
      <c r="CO11" s="54"/>
      <c r="CP11" s="54"/>
      <c r="CQ11" s="54"/>
      <c r="CR11" s="54"/>
      <c r="CS11" s="54"/>
      <c r="CT11" s="54"/>
    </row>
    <row r="12" spans="2:98" ht="27.75" customHeight="1" thickBot="1" thickTop="1">
      <c r="B12" s="111"/>
      <c r="C12" s="112"/>
      <c r="D12" s="112"/>
      <c r="E12" s="112"/>
      <c r="F12" s="112"/>
      <c r="M12" s="723"/>
      <c r="N12" s="726"/>
      <c r="O12" s="726"/>
      <c r="P12" s="107"/>
      <c r="Q12" s="733"/>
      <c r="R12" s="734"/>
      <c r="S12" s="734"/>
      <c r="T12" s="734"/>
      <c r="U12" s="735"/>
      <c r="V12" s="738"/>
      <c r="W12" s="11"/>
      <c r="AA12" s="109"/>
      <c r="AC12" s="110"/>
      <c r="AN12" s="3"/>
      <c r="CG12" s="19"/>
      <c r="CH12" s="20"/>
      <c r="CI12" s="54"/>
      <c r="CJ12" s="54"/>
      <c r="CK12" s="54"/>
      <c r="CL12" s="54"/>
      <c r="CM12" s="54"/>
      <c r="CN12" s="54"/>
      <c r="CO12" s="54"/>
      <c r="CP12" s="54"/>
      <c r="CQ12" s="54"/>
      <c r="CR12" s="54"/>
      <c r="CS12" s="54"/>
      <c r="CT12" s="54"/>
    </row>
    <row r="13" spans="2:98" ht="12" customHeight="1" thickBot="1" thickTop="1">
      <c r="B13" s="113" t="s">
        <v>47</v>
      </c>
      <c r="C13" s="114" t="s">
        <v>48</v>
      </c>
      <c r="D13" s="114" t="str">
        <f>E28</f>
        <v>42 ans et un trimestre</v>
      </c>
      <c r="E13" s="115" t="str">
        <f>B13&amp;" "&amp;D13&amp;" "&amp;C13</f>
        <v>Pension obtenue pour  42 ans et un trimestre de cotisation</v>
      </c>
      <c r="W13" s="11"/>
      <c r="X13" s="11"/>
      <c r="AA13" s="109"/>
      <c r="AC13" s="110"/>
      <c r="AN13" s="3"/>
      <c r="CG13" s="19"/>
      <c r="CH13" s="20"/>
      <c r="CI13" s="54"/>
      <c r="CJ13" s="54"/>
      <c r="CK13" s="54"/>
      <c r="CL13" s="54"/>
      <c r="CM13" s="54"/>
      <c r="CN13" s="54"/>
      <c r="CO13" s="54"/>
      <c r="CP13" s="54"/>
      <c r="CQ13" s="54"/>
      <c r="CR13" s="54"/>
      <c r="CS13" s="54"/>
      <c r="CT13" s="54"/>
    </row>
    <row r="14" spans="2:98" ht="63.75" customHeight="1" thickBot="1" thickTop="1">
      <c r="B14" s="116"/>
      <c r="C14" s="117" t="s">
        <v>49</v>
      </c>
      <c r="D14" s="117" t="s">
        <v>50</v>
      </c>
      <c r="E14" s="117" t="s">
        <v>51</v>
      </c>
      <c r="F14" s="118" t="s">
        <v>52</v>
      </c>
      <c r="M14" s="739" t="s">
        <v>53</v>
      </c>
      <c r="N14" s="740"/>
      <c r="O14" s="740"/>
      <c r="P14" s="740"/>
      <c r="Q14" s="740"/>
      <c r="R14" s="740"/>
      <c r="S14" s="740"/>
      <c r="T14" s="740"/>
      <c r="U14" s="740"/>
      <c r="V14" s="741"/>
      <c r="W14" s="11"/>
      <c r="X14" s="11"/>
      <c r="AC14" s="110"/>
      <c r="AN14" s="3"/>
      <c r="CG14" s="19"/>
      <c r="CH14" s="20"/>
      <c r="CI14" s="54"/>
      <c r="CJ14" s="54"/>
      <c r="CK14" s="54"/>
      <c r="CL14" s="54"/>
      <c r="CM14" s="54"/>
      <c r="CN14" s="54"/>
      <c r="CO14" s="54"/>
      <c r="CP14" s="54"/>
      <c r="CQ14" s="54"/>
      <c r="CR14" s="54"/>
      <c r="CS14" s="54"/>
      <c r="CT14" s="54"/>
    </row>
    <row r="15" spans="2:98" ht="12" customHeight="1" thickBot="1" thickTop="1">
      <c r="B15" s="119" t="s">
        <v>11</v>
      </c>
      <c r="C15" s="120" t="s">
        <v>54</v>
      </c>
      <c r="D15" s="120" t="s">
        <v>55</v>
      </c>
      <c r="E15" s="121" t="s">
        <v>56</v>
      </c>
      <c r="S15" s="122"/>
      <c r="T15" s="122"/>
      <c r="U15" s="122"/>
      <c r="V15" s="123"/>
      <c r="W15" s="11"/>
      <c r="X15" s="11"/>
      <c r="AN15" s="3"/>
      <c r="CG15" s="19"/>
      <c r="CH15" s="20"/>
      <c r="CI15" s="54"/>
      <c r="CJ15" s="54"/>
      <c r="CK15" s="54"/>
      <c r="CL15" s="54"/>
      <c r="CM15" s="54"/>
      <c r="CN15" s="54"/>
      <c r="CO15" s="54"/>
      <c r="CP15" s="54"/>
      <c r="CQ15" s="54"/>
      <c r="CR15" s="54"/>
      <c r="CS15" s="54"/>
      <c r="CT15" s="54"/>
    </row>
    <row r="16" spans="2:98" ht="79.5" customHeight="1" thickBot="1" thickTop="1">
      <c r="B16" s="124">
        <f>B6</f>
        <v>41136</v>
      </c>
      <c r="C16" s="125">
        <f>B16*5</f>
        <v>205680</v>
      </c>
      <c r="D16" s="126">
        <f>+B16*3.5</f>
        <v>143976</v>
      </c>
      <c r="E16" s="127">
        <f>+V10</f>
        <v>72000</v>
      </c>
      <c r="F16" s="128">
        <f>B16*E18</f>
        <v>3385.4928</v>
      </c>
      <c r="M16" s="742" t="s">
        <v>57</v>
      </c>
      <c r="N16" s="743"/>
      <c r="O16" s="746" t="str">
        <f>+E28</f>
        <v>42 ans et un trimestre</v>
      </c>
      <c r="P16" s="2"/>
      <c r="Q16" s="748" t="str">
        <f>X16</f>
        <v>Plafond de votre retaite de base actuelle: 5 Plafonds de la sécurité sociale ( PASS) soit 41136 €uros multiplié par 5  :</v>
      </c>
      <c r="R16" s="749"/>
      <c r="S16" s="749"/>
      <c r="T16" s="749"/>
      <c r="U16" s="749"/>
      <c r="V16" s="129">
        <f>O18*5</f>
        <v>205680</v>
      </c>
      <c r="W16" s="11"/>
      <c r="X16" s="130" t="str">
        <f>Y16&amp;" "&amp;B6&amp;" "&amp;AA16&amp;" "&amp;Z16</f>
        <v>Plafond de votre retaite de base actuelle: 5 Plafonds de la sécurité sociale ( PASS) soit 41136 €uros multiplié par 5  :</v>
      </c>
      <c r="Y16" s="131" t="s">
        <v>58</v>
      </c>
      <c r="Z16" s="131" t="s">
        <v>59</v>
      </c>
      <c r="AA16" s="132" t="s">
        <v>60</v>
      </c>
      <c r="AE16" s="2"/>
      <c r="AN16" s="3"/>
      <c r="BK16" s="1">
        <v>132780</v>
      </c>
      <c r="CG16" s="19"/>
      <c r="CH16" s="20"/>
      <c r="CI16" s="54"/>
      <c r="CJ16" s="54"/>
      <c r="CK16" s="54"/>
      <c r="CL16" s="54"/>
      <c r="CM16" s="54"/>
      <c r="CN16" s="54"/>
      <c r="CO16" s="54"/>
      <c r="CP16" s="54"/>
      <c r="CQ16" s="54"/>
      <c r="CR16" s="54"/>
      <c r="CS16" s="54"/>
      <c r="CT16" s="54"/>
    </row>
    <row r="17" spans="2:104" ht="54.75" customHeight="1" thickBot="1" thickTop="1">
      <c r="B17" s="133" t="s">
        <v>61</v>
      </c>
      <c r="C17" s="134"/>
      <c r="D17" s="135"/>
      <c r="E17" s="135"/>
      <c r="F17" s="136" t="s">
        <v>62</v>
      </c>
      <c r="G17" s="137"/>
      <c r="H17" s="138" t="s">
        <v>11</v>
      </c>
      <c r="M17" s="744"/>
      <c r="N17" s="745"/>
      <c r="O17" s="747"/>
      <c r="P17" s="2"/>
      <c r="Q17" s="750" t="str">
        <f>D22</f>
        <v>Cotisation tranche 1  jusqu’à  1 PASS</v>
      </c>
      <c r="R17" s="751"/>
      <c r="S17" s="139" t="str">
        <f>E18</f>
        <v>8,23 %</v>
      </c>
      <c r="T17" s="752" t="str">
        <f>E22</f>
        <v>  Cotisation tranche 2 : de zéro jusqu’à 5 PASS</v>
      </c>
      <c r="U17" s="751"/>
      <c r="V17" s="140">
        <f>+E19</f>
        <v>0.0187</v>
      </c>
      <c r="W17" s="11"/>
      <c r="X17" s="141"/>
      <c r="Y17" s="142" t="s">
        <v>63</v>
      </c>
      <c r="Z17" s="143"/>
      <c r="AA17" s="144"/>
      <c r="AC17" s="2"/>
      <c r="AE17" s="2"/>
      <c r="AN17" s="145"/>
      <c r="AO17" s="2"/>
      <c r="BJ17" s="146">
        <v>1000</v>
      </c>
      <c r="BK17" s="1">
        <v>1000</v>
      </c>
      <c r="CG17" s="19"/>
      <c r="CH17" s="20"/>
      <c r="CV17" s="147" t="s">
        <v>64</v>
      </c>
      <c r="CW17" s="148"/>
      <c r="CX17" s="149" t="s">
        <v>65</v>
      </c>
      <c r="CY17" s="149"/>
      <c r="CZ17" s="149"/>
    </row>
    <row r="18" spans="2:86" ht="55.5" customHeight="1" thickBot="1" thickTop="1">
      <c r="B18" s="150" t="s">
        <v>66</v>
      </c>
      <c r="C18" s="151">
        <f>IF(E16&lt;=B16,E16*E18,IF(E16&gt;B16,F16," "))</f>
        <v>3385.4928</v>
      </c>
      <c r="D18" s="152" t="s">
        <v>67</v>
      </c>
      <c r="E18" s="153" t="s">
        <v>68</v>
      </c>
      <c r="F18" s="154">
        <f>C16/H19</f>
        <v>8227.2</v>
      </c>
      <c r="G18" s="155" t="s">
        <v>69</v>
      </c>
      <c r="H18" s="156">
        <v>525</v>
      </c>
      <c r="M18" s="710" t="s">
        <v>70</v>
      </c>
      <c r="N18" s="711"/>
      <c r="O18" s="157">
        <v>41136</v>
      </c>
      <c r="P18" s="158"/>
      <c r="Q18" s="712" t="s">
        <v>71</v>
      </c>
      <c r="R18" s="713"/>
      <c r="S18" s="713"/>
      <c r="T18" s="713"/>
      <c r="U18" s="713"/>
      <c r="V18" s="159">
        <f>O18*3</f>
        <v>123408</v>
      </c>
      <c r="W18" s="11"/>
      <c r="AE18" s="2"/>
      <c r="AN18" s="145"/>
      <c r="AO18" s="2"/>
      <c r="BJ18" s="146">
        <v>450000</v>
      </c>
      <c r="BK18" s="1">
        <f>+BK16/BK17</f>
        <v>132.78</v>
      </c>
      <c r="CG18" s="19"/>
      <c r="CH18" s="20"/>
    </row>
    <row r="19" spans="2:104" ht="60.75" customHeight="1" hidden="1" thickBot="1" thickTop="1">
      <c r="B19" s="160" t="s">
        <v>72</v>
      </c>
      <c r="C19" s="151">
        <f>IF(E16&lt;=C16,E16*E19,IF(E16&gt;C16,C16*E19," "))</f>
        <v>1346.4</v>
      </c>
      <c r="D19" s="161" t="str">
        <f>C14&amp;" "&amp;C16&amp;" "&amp;D14</f>
        <v>  tranche 2 : de zéro jusqu’à  205680  € (5 PASS)</v>
      </c>
      <c r="E19" s="162">
        <v>0.0187</v>
      </c>
      <c r="F19" s="163">
        <f>B16/H18</f>
        <v>78.35428571428571</v>
      </c>
      <c r="G19" s="164" t="s">
        <v>73</v>
      </c>
      <c r="H19" s="165">
        <v>25</v>
      </c>
      <c r="P19" s="166"/>
      <c r="R19" s="2"/>
      <c r="S19" s="2"/>
      <c r="T19" s="2"/>
      <c r="U19" s="2"/>
      <c r="V19" s="2"/>
      <c r="W19" s="11"/>
      <c r="AE19" s="2"/>
      <c r="AN19" s="145"/>
      <c r="AO19" s="2"/>
      <c r="BK19" s="146">
        <f>+BK18*1000</f>
        <v>132780</v>
      </c>
      <c r="CG19" s="19"/>
      <c r="CH19" s="20"/>
      <c r="CV19" s="714" t="s">
        <v>74</v>
      </c>
      <c r="CW19" s="715"/>
      <c r="CX19" s="715"/>
      <c r="CY19" s="167">
        <v>40524</v>
      </c>
      <c r="CZ19" s="168" t="s">
        <v>75</v>
      </c>
    </row>
    <row r="20" spans="2:86" ht="27" customHeight="1" hidden="1" thickBot="1" thickTop="1">
      <c r="B20" s="169" t="s">
        <v>77</v>
      </c>
      <c r="C20" s="170">
        <f>SUM(C18:C19)</f>
        <v>4731.8928</v>
      </c>
      <c r="D20" s="171" t="s">
        <v>78</v>
      </c>
      <c r="E20" s="172">
        <f>+E21*42.75</f>
        <v>13024.442966744456</v>
      </c>
      <c r="F20" s="173" t="s">
        <v>79</v>
      </c>
      <c r="G20" s="173" t="s">
        <v>80</v>
      </c>
      <c r="H20" s="174" t="s">
        <v>81</v>
      </c>
      <c r="M20" s="2"/>
      <c r="N20" s="2"/>
      <c r="O20" s="2"/>
      <c r="P20" s="166"/>
      <c r="R20" s="2"/>
      <c r="S20" s="2"/>
      <c r="T20" s="2"/>
      <c r="U20" s="2"/>
      <c r="V20" s="2"/>
      <c r="W20" s="11"/>
      <c r="AE20" s="2"/>
      <c r="AN20" s="145"/>
      <c r="AO20" s="2"/>
      <c r="BJ20" s="1">
        <v>13</v>
      </c>
      <c r="BK20" s="146">
        <f>+BJ20*1000</f>
        <v>13000</v>
      </c>
      <c r="CG20" s="19"/>
      <c r="CH20" s="20"/>
    </row>
    <row r="21" spans="2:85" ht="27" customHeight="1" thickBot="1" thickTop="1">
      <c r="B21" s="175" t="s">
        <v>20</v>
      </c>
      <c r="C21" s="176">
        <v>0.5708</v>
      </c>
      <c r="D21" s="177" t="s">
        <v>82</v>
      </c>
      <c r="E21" s="178">
        <f>C21*H21</f>
        <v>304.6653325554259</v>
      </c>
      <c r="F21" s="179">
        <f>IF(E16&lt;=B16,E16/F19,IF(E16&gt;B16,H18," "))</f>
        <v>525</v>
      </c>
      <c r="G21" s="179">
        <f>IF(E16&lt;=C16,E16/F18,IF(E16&gt;C16,H19," "))</f>
        <v>8.751458576429403</v>
      </c>
      <c r="H21" s="180">
        <f>+F21+G21</f>
        <v>533.7514585764294</v>
      </c>
      <c r="M21" s="2"/>
      <c r="R21" s="2"/>
      <c r="S21" s="2"/>
      <c r="T21" s="2"/>
      <c r="U21" s="2"/>
      <c r="V21" s="2"/>
      <c r="W21" s="11"/>
      <c r="X21" s="11"/>
      <c r="AE21" s="2"/>
      <c r="AN21" s="3"/>
      <c r="AO21" s="2"/>
      <c r="BK21" s="146">
        <f>+BJ21*1000</f>
        <v>0</v>
      </c>
      <c r="CG21" s="19"/>
    </row>
    <row r="22" spans="2:94" ht="35.25" customHeight="1" thickBot="1" thickTop="1">
      <c r="B22" s="181">
        <f>P22</f>
        <v>0</v>
      </c>
      <c r="C22" s="182"/>
      <c r="D22" s="152" t="s">
        <v>83</v>
      </c>
      <c r="E22" s="161" t="s">
        <v>84</v>
      </c>
      <c r="M22" s="716" t="str">
        <f>+X22</f>
        <v>Données concernant la  C.A.V.O.M</v>
      </c>
      <c r="N22" s="717"/>
      <c r="O22" s="717"/>
      <c r="P22" s="717"/>
      <c r="Q22" s="717"/>
      <c r="R22" s="717"/>
      <c r="S22" s="717"/>
      <c r="T22" s="717"/>
      <c r="U22" s="717"/>
      <c r="V22" s="183"/>
      <c r="W22" s="11"/>
      <c r="X22" s="184" t="str">
        <f>Y22&amp;" "&amp;X3</f>
        <v>Données concernant la  C.A.V.O.M</v>
      </c>
      <c r="Y22" s="185" t="s">
        <v>85</v>
      </c>
      <c r="AE22" s="2"/>
      <c r="AN22" s="3"/>
      <c r="AO22" s="2"/>
      <c r="AP22" s="2"/>
      <c r="AQ22" s="2"/>
      <c r="AR22" s="2"/>
      <c r="BJ22" s="1">
        <v>30</v>
      </c>
      <c r="BK22" s="146">
        <f>+BJ22*1000</f>
        <v>30000</v>
      </c>
      <c r="CG22" s="19"/>
      <c r="CP22" s="186" t="e">
        <f>#REF!*#REF!</f>
        <v>#REF!</v>
      </c>
    </row>
    <row r="23" spans="4:85" ht="27" customHeight="1" thickBot="1" thickTop="1">
      <c r="D23" s="152" t="s">
        <v>67</v>
      </c>
      <c r="M23" s="2"/>
      <c r="N23" s="2"/>
      <c r="O23" s="2"/>
      <c r="P23" s="2"/>
      <c r="Q23" s="2"/>
      <c r="R23" s="2"/>
      <c r="S23" s="2"/>
      <c r="T23" s="2"/>
      <c r="U23" s="2"/>
      <c r="V23" s="2"/>
      <c r="W23" s="11"/>
      <c r="X23" s="11"/>
      <c r="AE23" s="2"/>
      <c r="AN23" s="3"/>
      <c r="AO23" s="2"/>
      <c r="AP23" s="187" t="s">
        <v>86</v>
      </c>
      <c r="AQ23" s="2"/>
      <c r="AR23" s="2"/>
      <c r="CG23" s="19"/>
    </row>
    <row r="24" spans="13:85" ht="24.75" customHeight="1" thickBot="1" thickTop="1">
      <c r="M24" s="718" t="s">
        <v>87</v>
      </c>
      <c r="N24" s="719"/>
      <c r="O24" s="719"/>
      <c r="P24" s="719"/>
      <c r="Q24" s="719"/>
      <c r="R24" s="719"/>
      <c r="S24" s="719"/>
      <c r="T24" s="719"/>
      <c r="U24" s="719"/>
      <c r="V24" s="720"/>
      <c r="W24" s="11"/>
      <c r="X24" s="11"/>
      <c r="AE24" s="2"/>
      <c r="AN24" s="3"/>
      <c r="AO24" s="2"/>
      <c r="AP24" s="2"/>
      <c r="AQ24" s="2"/>
      <c r="AR24" s="2"/>
      <c r="CG24" s="19"/>
    </row>
    <row r="25" spans="13:94" ht="22.5" customHeight="1" thickBot="1" thickTop="1">
      <c r="M25" s="2"/>
      <c r="N25" s="2"/>
      <c r="O25" s="2"/>
      <c r="P25" s="2"/>
      <c r="Q25" s="2"/>
      <c r="R25" s="2"/>
      <c r="S25" s="2"/>
      <c r="T25" s="2"/>
      <c r="U25" s="2"/>
      <c r="V25" s="2"/>
      <c r="W25" s="11"/>
      <c r="AE25" s="2"/>
      <c r="AN25" s="3"/>
      <c r="AO25" s="2"/>
      <c r="AP25" s="2"/>
      <c r="CG25" s="19"/>
      <c r="CP25" s="188" t="e">
        <f>IF(CJ6&lt;=#REF!,"-",IF(CJ6&gt;#REF!,(#REF!*#REF!)," "))</f>
        <v>#REF!</v>
      </c>
    </row>
    <row r="26" spans="1:85" ht="33.75" customHeight="1" thickBot="1" thickTop="1">
      <c r="A26" s="111"/>
      <c r="B26" s="189" t="s">
        <v>88</v>
      </c>
      <c r="C26" s="190" t="s">
        <v>89</v>
      </c>
      <c r="D26" s="191" t="str">
        <f>D28&amp;" "&amp;B26&amp;" "&amp;E26&amp;" "&amp;E28</f>
        <v>169 TRIMESTRES soit : 42 ans et un trimestre</v>
      </c>
      <c r="E26" s="192" t="s">
        <v>90</v>
      </c>
      <c r="F26" s="112"/>
      <c r="G26" s="112"/>
      <c r="H26" s="112"/>
      <c r="I26" s="193"/>
      <c r="M26" s="698" t="str">
        <f>X26&amp;" "&amp;Y26</f>
        <v>Cotisation Tranche 1 du Premier €uro de revenu jusqu'à 1 PASS : 8,23% soit</v>
      </c>
      <c r="N26" s="699"/>
      <c r="O26" s="699"/>
      <c r="P26" s="699"/>
      <c r="Q26" s="699"/>
      <c r="R26" s="699"/>
      <c r="S26" s="699"/>
      <c r="T26" s="699"/>
      <c r="U26" s="699"/>
      <c r="V26" s="194">
        <f>+C18</f>
        <v>3385.4928</v>
      </c>
      <c r="W26" s="11"/>
      <c r="X26" s="195" t="s">
        <v>91</v>
      </c>
      <c r="Y26" s="196" t="s">
        <v>92</v>
      </c>
      <c r="AE26" s="2"/>
      <c r="AN26" s="3"/>
      <c r="AO26" s="2"/>
      <c r="CG26" s="19"/>
    </row>
    <row r="27" spans="1:85" ht="21" customHeight="1" thickBot="1" thickTop="1">
      <c r="A27" s="116"/>
      <c r="B27" s="197" t="str">
        <f>+D27</f>
        <v>Durée de cotisations tous régimes éxigée  169 TRIMESTRES soit : 42 ans et un trimestre</v>
      </c>
      <c r="C27" s="198"/>
      <c r="D27" s="199" t="str">
        <f>C26&amp;" "&amp;H31&amp;" "&amp;B26&amp;" "&amp;E26&amp;" "&amp;C32</f>
        <v>Durée de cotisations tous régimes éxigée  169 TRIMESTRES soit : 42 ans et un trimestre</v>
      </c>
      <c r="I27" s="200"/>
      <c r="M27" s="2"/>
      <c r="N27" s="2"/>
      <c r="O27" s="2"/>
      <c r="P27" s="2"/>
      <c r="Q27" s="2"/>
      <c r="R27" s="2"/>
      <c r="S27" s="2"/>
      <c r="T27" s="2"/>
      <c r="U27" s="2"/>
      <c r="V27" s="2"/>
      <c r="W27" s="11"/>
      <c r="AE27" s="2"/>
      <c r="AN27" s="3"/>
      <c r="AO27" s="2"/>
      <c r="AP27" s="187" t="s">
        <v>93</v>
      </c>
      <c r="AQ27" s="2"/>
      <c r="AR27" s="2"/>
      <c r="CG27" s="19"/>
    </row>
    <row r="28" spans="1:85" ht="51" customHeight="1" thickBot="1" thickTop="1">
      <c r="A28" s="201"/>
      <c r="B28" s="202" t="s">
        <v>38</v>
      </c>
      <c r="C28" s="203"/>
      <c r="D28" s="204">
        <f>IF(H31&gt;0,H31,IF(H31=0,B27," "))</f>
        <v>169</v>
      </c>
      <c r="E28" s="205" t="str">
        <f>#VALUE!</f>
        <v>42 ans et un trimestre</v>
      </c>
      <c r="F28" s="206">
        <f>+D28/4</f>
        <v>42.25</v>
      </c>
      <c r="G28" s="207"/>
      <c r="H28" s="207"/>
      <c r="I28" s="200"/>
      <c r="M28" s="700" t="str">
        <f>IF(V10&lt;=V16,X28,IF(V10&gt;V16,Y28," "))</f>
        <v>Cotisation tranche 2 : 1,87%, depuis le premier €uros jusqu' au revenu net ( 72000 euros)</v>
      </c>
      <c r="N28" s="701"/>
      <c r="O28" s="701"/>
      <c r="P28" s="701"/>
      <c r="Q28" s="701"/>
      <c r="R28" s="701"/>
      <c r="S28" s="701"/>
      <c r="T28" s="701"/>
      <c r="U28" s="701"/>
      <c r="V28" s="194">
        <f>+C19</f>
        <v>1346.4</v>
      </c>
      <c r="W28" s="11"/>
      <c r="X28" s="208" t="str">
        <f>Z28&amp;" "&amp;V10&amp;" "&amp;AA28</f>
        <v>Cotisation tranche 2 : 1,87%, depuis le premier €uros jusqu' au revenu net ( 72000 euros)</v>
      </c>
      <c r="Y28" s="209" t="s">
        <v>94</v>
      </c>
      <c r="Z28" s="209" t="s">
        <v>95</v>
      </c>
      <c r="AA28" s="210" t="s">
        <v>96</v>
      </c>
      <c r="BS28" s="211" t="s">
        <v>97</v>
      </c>
      <c r="CG28" s="19"/>
    </row>
    <row r="29" spans="1:85" ht="19.5" customHeight="1" thickBot="1" thickTop="1">
      <c r="A29" s="212">
        <v>1948</v>
      </c>
      <c r="B29" s="213" t="s">
        <v>98</v>
      </c>
      <c r="C29" s="214"/>
      <c r="D29" s="214"/>
      <c r="E29" s="214"/>
      <c r="F29" s="214"/>
      <c r="H29" s="2"/>
      <c r="I29" s="200"/>
      <c r="M29" s="2"/>
      <c r="N29" s="2"/>
      <c r="O29" s="2"/>
      <c r="P29" s="2"/>
      <c r="Q29" s="2"/>
      <c r="R29" s="2"/>
      <c r="S29" s="2"/>
      <c r="T29" s="2"/>
      <c r="U29" s="2"/>
      <c r="V29" s="2"/>
      <c r="W29" s="11"/>
      <c r="AZ29" s="3"/>
      <c r="BB29" s="702" t="s">
        <v>99</v>
      </c>
      <c r="BC29" s="702"/>
      <c r="BD29" s="702"/>
      <c r="BG29" s="1"/>
      <c r="BM29" s="215"/>
      <c r="BS29" s="216" t="s">
        <v>100</v>
      </c>
      <c r="CG29" s="19"/>
    </row>
    <row r="30" spans="1:85" ht="26.25" customHeight="1" thickBot="1" thickTop="1">
      <c r="A30" s="212">
        <v>1949</v>
      </c>
      <c r="B30" s="217">
        <v>11</v>
      </c>
      <c r="C30" s="218"/>
      <c r="D30" s="219"/>
      <c r="E30" s="219"/>
      <c r="F30" s="219"/>
      <c r="H30" s="2"/>
      <c r="I30" s="200"/>
      <c r="M30" s="703" t="s">
        <v>101</v>
      </c>
      <c r="N30" s="704"/>
      <c r="O30" s="704"/>
      <c r="P30" s="704"/>
      <c r="Q30" s="704"/>
      <c r="R30" s="704"/>
      <c r="S30" s="704"/>
      <c r="T30" s="704"/>
      <c r="U30" s="705">
        <f>V26+V28</f>
        <v>4731.8928</v>
      </c>
      <c r="V30" s="706"/>
      <c r="W30" s="11"/>
      <c r="AV30" s="220"/>
      <c r="AW30" s="221"/>
      <c r="AZ30" s="3"/>
      <c r="BB30" s="222" t="s">
        <v>102</v>
      </c>
      <c r="BC30" s="222" t="s">
        <v>103</v>
      </c>
      <c r="BD30" s="222" t="s">
        <v>104</v>
      </c>
      <c r="BG30" s="1"/>
      <c r="BM30" s="223"/>
      <c r="BS30" s="216" t="s">
        <v>105</v>
      </c>
      <c r="CG30" s="19"/>
    </row>
    <row r="31" spans="1:85" ht="37.5" customHeight="1" thickBot="1" thickTop="1">
      <c r="A31" s="212">
        <v>1950</v>
      </c>
      <c r="B31" s="224">
        <v>7</v>
      </c>
      <c r="C31" s="225"/>
      <c r="D31" s="219" t="s">
        <v>106</v>
      </c>
      <c r="E31" s="226"/>
      <c r="F31" s="227" t="s">
        <v>107</v>
      </c>
      <c r="H31" s="2">
        <f>#VALUE!</f>
        <v>169</v>
      </c>
      <c r="I31" s="200"/>
      <c r="M31" s="2"/>
      <c r="N31" s="2"/>
      <c r="O31" s="2"/>
      <c r="P31" s="2"/>
      <c r="Q31" s="2"/>
      <c r="R31" s="2"/>
      <c r="S31" s="2"/>
      <c r="T31" s="2"/>
      <c r="U31" s="2"/>
      <c r="V31" s="2"/>
      <c r="W31" s="11"/>
      <c r="X31" s="11"/>
      <c r="AZ31" s="3"/>
      <c r="BB31" s="228">
        <v>1</v>
      </c>
      <c r="BC31" s="229" t="s">
        <v>108</v>
      </c>
      <c r="BD31" s="230">
        <v>288</v>
      </c>
      <c r="BG31" s="1"/>
      <c r="BM31" s="231"/>
      <c r="BS31" s="216" t="s">
        <v>109</v>
      </c>
      <c r="CG31" s="19"/>
    </row>
    <row r="32" spans="1:97" ht="37.5" customHeight="1" thickBot="1" thickTop="1">
      <c r="A32" s="212">
        <v>1951</v>
      </c>
      <c r="B32" s="232" t="str">
        <f>#VALUE!</f>
        <v>Année de naissance : 1964 - 1965 ou 1966</v>
      </c>
      <c r="C32" s="226" t="str">
        <f>#VALUE!</f>
        <v>42 ans et un trimestre</v>
      </c>
      <c r="D32" s="233" t="s">
        <v>110</v>
      </c>
      <c r="E32" s="234" t="s">
        <v>111</v>
      </c>
      <c r="F32" s="227" t="s">
        <v>112</v>
      </c>
      <c r="H32" s="2" t="s">
        <v>113</v>
      </c>
      <c r="I32" s="200"/>
      <c r="M32" s="707" t="s">
        <v>114</v>
      </c>
      <c r="N32" s="708"/>
      <c r="O32" s="708"/>
      <c r="P32" s="708"/>
      <c r="Q32" s="708"/>
      <c r="R32" s="708"/>
      <c r="S32" s="708"/>
      <c r="T32" s="708"/>
      <c r="U32" s="708"/>
      <c r="V32" s="709"/>
      <c r="W32" s="11"/>
      <c r="X32" s="235" t="s">
        <v>115</v>
      </c>
      <c r="Y32" s="236"/>
      <c r="Z32" s="237" t="str">
        <f>IF(AND(Y35&gt;0,Y35&lt;=16190),AH41,IF(AND(Y35&gt;=16191,Y35&lt;=32350),AH42,IF(AND(Y35&gt;=32351,Y35&lt;=44790),AH43,IF(AND(Y35&gt;44790,Y35&lt;=64560),AH44,IF(AND(Y35&gt;64560,Y35&lt;=79040),AH45,IF(AND(Y35&gt;79040,Y35&lt;=94850),AH46,IF(AND(Y35&gt;94850,Y35&lt;=132780),AH47,IF(Y35&gt;132780,AH48," "))))))))</f>
        <v>E</v>
      </c>
      <c r="AA32" s="238" t="str">
        <f>+Z32</f>
        <v>E</v>
      </c>
      <c r="AB32" s="238" t="str">
        <f>+AA32</f>
        <v>E</v>
      </c>
      <c r="AC32" s="239" t="s">
        <v>116</v>
      </c>
      <c r="AD32" s="239" t="s">
        <v>117</v>
      </c>
      <c r="AE32" s="239" t="s">
        <v>116</v>
      </c>
      <c r="AF32" s="240" t="s">
        <v>118</v>
      </c>
      <c r="AZ32" s="3"/>
      <c r="BB32" s="228">
        <v>2</v>
      </c>
      <c r="BC32" s="229" t="s">
        <v>119</v>
      </c>
      <c r="BD32" s="230">
        <v>396</v>
      </c>
      <c r="BP32" s="241"/>
      <c r="BQ32" s="242" t="s">
        <v>120</v>
      </c>
      <c r="BS32" s="243" t="s">
        <v>121</v>
      </c>
      <c r="CG32" s="19"/>
      <c r="CS32" s="244"/>
    </row>
    <row r="33" spans="1:85" ht="55.5" customHeight="1" thickBot="1" thickTop="1">
      <c r="A33" s="212">
        <v>1952</v>
      </c>
      <c r="B33" s="224"/>
      <c r="C33" s="226"/>
      <c r="D33" s="233" t="s">
        <v>122</v>
      </c>
      <c r="E33" s="234" t="s">
        <v>123</v>
      </c>
      <c r="F33" s="227" t="s">
        <v>124</v>
      </c>
      <c r="H33" s="2" t="s">
        <v>125</v>
      </c>
      <c r="I33" s="200"/>
      <c r="M33" s="2"/>
      <c r="N33" s="2"/>
      <c r="O33" s="2"/>
      <c r="P33" s="2"/>
      <c r="Q33" s="2"/>
      <c r="R33" s="2"/>
      <c r="S33" s="2"/>
      <c r="T33" s="2"/>
      <c r="U33" s="2"/>
      <c r="V33" s="2"/>
      <c r="W33" s="11"/>
      <c r="X33" s="245" t="s">
        <v>126</v>
      </c>
      <c r="Y33" s="246" t="s">
        <v>127</v>
      </c>
      <c r="Z33" s="247" t="s">
        <v>128</v>
      </c>
      <c r="AA33" s="248" t="s">
        <v>5</v>
      </c>
      <c r="AB33" s="249" t="s">
        <v>129</v>
      </c>
      <c r="AC33" s="250" t="s">
        <v>130</v>
      </c>
      <c r="AD33" s="251" t="s">
        <v>131</v>
      </c>
      <c r="AE33" s="250" t="s">
        <v>130</v>
      </c>
      <c r="AF33" s="252" t="s">
        <v>132</v>
      </c>
      <c r="AI33" s="253" t="s">
        <v>133</v>
      </c>
      <c r="AL33" s="254" t="s">
        <v>134</v>
      </c>
      <c r="AZ33" s="3"/>
      <c r="BB33" s="228">
        <v>3</v>
      </c>
      <c r="BC33" s="229" t="s">
        <v>135</v>
      </c>
      <c r="BD33" s="230">
        <v>612</v>
      </c>
      <c r="BO33" s="255"/>
      <c r="BP33" s="256"/>
      <c r="BQ33" s="257"/>
      <c r="BR33" s="257"/>
      <c r="BS33" s="258"/>
      <c r="CG33" s="19"/>
    </row>
    <row r="34" spans="1:104" ht="57" customHeight="1" thickBot="1" thickTop="1">
      <c r="A34" s="212" t="s">
        <v>136</v>
      </c>
      <c r="B34" s="259"/>
      <c r="C34" s="260"/>
      <c r="D34" s="261" t="s">
        <v>137</v>
      </c>
      <c r="E34" s="262" t="s">
        <v>138</v>
      </c>
      <c r="F34" s="227" t="s">
        <v>139</v>
      </c>
      <c r="G34" s="2"/>
      <c r="H34" s="2" t="s">
        <v>140</v>
      </c>
      <c r="I34" s="200"/>
      <c r="M34" s="686" t="str">
        <f>X33</f>
        <v>Le revenu net génère une cotisation de </v>
      </c>
      <c r="N34" s="687"/>
      <c r="O34" s="687"/>
      <c r="P34" s="687"/>
      <c r="Q34" s="687"/>
      <c r="R34" s="687"/>
      <c r="S34" s="687"/>
      <c r="T34" s="687"/>
      <c r="U34" s="687"/>
      <c r="V34" s="263">
        <f>AK2</f>
        <v>9000</v>
      </c>
      <c r="W34" s="11"/>
      <c r="X34" s="208" t="str">
        <f>X33&amp;" "&amp;Z34&amp;" "&amp;Y33&amp;" "&amp;X3&amp;" "&amp;Y34</f>
        <v>Le revenu net génère une cotisation de  E de la grille de la  C.A.V.O.M soit :</v>
      </c>
      <c r="Y34" s="264" t="s">
        <v>90</v>
      </c>
      <c r="Z34" s="265" t="str">
        <f>IF(Z32=AC32,Z32,IF(Z32=AC33,Z32,IF(Z32=AC34,Z32,IF(Z32=AC35,Z32,IF(Z32=AD32,Z32,IF(Z32=AD33,Z32,IF(Z32=AD34,Z32,IF(Z32=AD35,Z32," "))))))))</f>
        <v>E</v>
      </c>
      <c r="AA34" s="266">
        <f>IF(AA32=AC32,AJ41,IF(AA32=AC33,AJ42,IF(AA32=AC34,AJ43,IF(AA32=AC35,AJ44,IF(AA32=AD32,AJ45,IF(AA32=AD33,AJ46,IF(AA32=AD34,AJ47,IF(AA32=AD35,AJ48," "))))))))</f>
        <v>9558</v>
      </c>
      <c r="AB34" s="267">
        <f>IF(AB32=AE32,AK41,IF(AB32=AE33,AK42,IF(AB32=AE34,AK43,IF(AB32=AE35,AK44,IF(AB32=AF34,AK45,IF(AB32=AF35,AK46,IF(AB32=AF32,AK47,IF(AB32=AF33,AK48," "))))))))</f>
        <v>708</v>
      </c>
      <c r="AC34" s="268" t="s">
        <v>141</v>
      </c>
      <c r="AD34" s="268" t="s">
        <v>118</v>
      </c>
      <c r="AE34" s="268" t="s">
        <v>141</v>
      </c>
      <c r="AF34" s="269" t="s">
        <v>117</v>
      </c>
      <c r="AI34" s="253">
        <v>1.159</v>
      </c>
      <c r="AZ34" s="3"/>
      <c r="BB34" s="228">
        <v>4</v>
      </c>
      <c r="BC34" s="229" t="s">
        <v>142</v>
      </c>
      <c r="BD34" s="230">
        <v>828</v>
      </c>
      <c r="BO34" s="270"/>
      <c r="BP34" s="270"/>
      <c r="BQ34" s="270"/>
      <c r="BR34" s="270"/>
      <c r="BS34" s="270"/>
      <c r="BT34" s="270"/>
      <c r="CG34" s="19"/>
      <c r="CS34" s="271" t="s">
        <v>143</v>
      </c>
      <c r="CT34" s="272"/>
      <c r="CU34" s="272"/>
      <c r="CV34" s="272"/>
      <c r="CW34" s="272"/>
      <c r="CX34" s="272"/>
      <c r="CY34" s="273">
        <f>AA34</f>
        <v>9558</v>
      </c>
      <c r="CZ34" s="584"/>
    </row>
    <row r="35" spans="1:99" ht="27.75" customHeight="1" thickBot="1" thickTop="1">
      <c r="A35" s="274" t="s">
        <v>144</v>
      </c>
      <c r="B35" s="259"/>
      <c r="C35" s="260"/>
      <c r="D35" s="261" t="s">
        <v>145</v>
      </c>
      <c r="E35" s="219" t="s">
        <v>146</v>
      </c>
      <c r="F35" s="227" t="s">
        <v>147</v>
      </c>
      <c r="G35" s="2"/>
      <c r="H35" s="2" t="s">
        <v>148</v>
      </c>
      <c r="I35" s="200"/>
      <c r="M35" s="2"/>
      <c r="N35" s="2"/>
      <c r="O35" s="2"/>
      <c r="P35" s="2"/>
      <c r="Q35" s="2"/>
      <c r="R35" s="2"/>
      <c r="S35" s="2"/>
      <c r="T35" s="2"/>
      <c r="U35" s="2"/>
      <c r="V35" s="2"/>
      <c r="W35" s="11"/>
      <c r="X35" s="245" t="s">
        <v>56</v>
      </c>
      <c r="Y35" s="275">
        <f>V10</f>
        <v>72000</v>
      </c>
      <c r="AC35" s="276" t="s">
        <v>149</v>
      </c>
      <c r="AD35" s="276" t="s">
        <v>132</v>
      </c>
      <c r="AE35" s="276" t="s">
        <v>149</v>
      </c>
      <c r="AF35" s="277" t="s">
        <v>131</v>
      </c>
      <c r="AZ35" s="3"/>
      <c r="BB35" s="688" t="s">
        <v>150</v>
      </c>
      <c r="BC35" s="689"/>
      <c r="BD35" s="690"/>
      <c r="BO35" s="270"/>
      <c r="BP35" s="270"/>
      <c r="BQ35" s="270"/>
      <c r="BR35" s="270"/>
      <c r="BS35" s="270"/>
      <c r="BT35" s="270"/>
      <c r="CG35" s="19"/>
      <c r="CP35" s="2"/>
      <c r="CQ35" s="85" t="s">
        <v>151</v>
      </c>
      <c r="CR35" s="85"/>
      <c r="CS35" s="85" t="s">
        <v>152</v>
      </c>
      <c r="CT35" s="278"/>
      <c r="CU35" s="85"/>
    </row>
    <row r="36" spans="1:99" ht="49.5" customHeight="1" thickBot="1" thickTop="1">
      <c r="A36" s="274" t="s">
        <v>153</v>
      </c>
      <c r="B36" s="259"/>
      <c r="C36" s="260"/>
      <c r="D36" s="261" t="s">
        <v>154</v>
      </c>
      <c r="E36" s="219" t="s">
        <v>155</v>
      </c>
      <c r="F36" s="227" t="s">
        <v>156</v>
      </c>
      <c r="G36" s="2"/>
      <c r="H36" s="2" t="s">
        <v>157</v>
      </c>
      <c r="I36" s="200"/>
      <c r="M36" s="691" t="str">
        <f>X36</f>
        <v>Cotisation totale annuelle à la C.A.V.O.M (base et complémentaire) :</v>
      </c>
      <c r="N36" s="692"/>
      <c r="O36" s="692"/>
      <c r="P36" s="692"/>
      <c r="Q36" s="692"/>
      <c r="R36" s="692"/>
      <c r="S36" s="692"/>
      <c r="T36" s="692"/>
      <c r="U36" s="693">
        <f>+V34+U30</f>
        <v>13731.8928</v>
      </c>
      <c r="V36" s="694"/>
      <c r="W36" s="11"/>
      <c r="X36" s="279" t="str">
        <f>Y36&amp;" "&amp;X3&amp;" "&amp;Z36</f>
        <v>Cotisation totale annuelle à la C.A.V.O.M (base et complémentaire) :</v>
      </c>
      <c r="Y36" s="280" t="s">
        <v>158</v>
      </c>
      <c r="Z36" s="281" t="s">
        <v>159</v>
      </c>
      <c r="AA36" s="282"/>
      <c r="AB36" s="282"/>
      <c r="AC36" s="282"/>
      <c r="AD36" s="282"/>
      <c r="AE36" s="282"/>
      <c r="AF36" s="282"/>
      <c r="AG36" s="283"/>
      <c r="AZ36" s="3"/>
      <c r="BB36" s="695"/>
      <c r="BC36" s="696"/>
      <c r="BD36" s="697"/>
      <c r="BT36" s="270"/>
      <c r="CG36" s="19"/>
      <c r="CQ36" s="284" t="e">
        <f>+#REF!</f>
        <v>#REF!</v>
      </c>
      <c r="CR36" s="285"/>
      <c r="CS36" s="284">
        <f>U36</f>
        <v>13731.8928</v>
      </c>
      <c r="CT36" s="286" t="s">
        <v>76</v>
      </c>
      <c r="CU36" s="284" t="e">
        <f>CQ36-CS36</f>
        <v>#REF!</v>
      </c>
    </row>
    <row r="37" spans="1:99" ht="18.75" customHeight="1" thickBot="1" thickTop="1">
      <c r="A37" s="274" t="s">
        <v>160</v>
      </c>
      <c r="B37" s="259"/>
      <c r="C37" s="260"/>
      <c r="D37" s="261" t="s">
        <v>161</v>
      </c>
      <c r="E37" s="219" t="s">
        <v>162</v>
      </c>
      <c r="F37" s="227" t="s">
        <v>163</v>
      </c>
      <c r="G37" s="2"/>
      <c r="H37" s="2" t="s">
        <v>164</v>
      </c>
      <c r="I37" s="200"/>
      <c r="M37" s="2"/>
      <c r="N37" s="2"/>
      <c r="O37" s="2"/>
      <c r="P37" s="2"/>
      <c r="Q37" s="2"/>
      <c r="R37" s="2"/>
      <c r="S37" s="2"/>
      <c r="T37" s="2"/>
      <c r="U37" s="2"/>
      <c r="V37" s="2"/>
      <c r="W37" s="11"/>
      <c r="AY37" s="287"/>
      <c r="AZ37" s="3"/>
      <c r="BB37" s="671" t="s">
        <v>165</v>
      </c>
      <c r="BC37" s="672"/>
      <c r="BD37" s="673"/>
      <c r="BT37" s="270"/>
      <c r="CG37" s="19"/>
      <c r="CQ37" s="278" t="s">
        <v>166</v>
      </c>
      <c r="CR37" s="85"/>
      <c r="CS37" s="85" t="s">
        <v>167</v>
      </c>
      <c r="CT37" s="85"/>
      <c r="CU37" s="85"/>
    </row>
    <row r="38" spans="1:99" ht="53.25" customHeight="1" thickBot="1" thickTop="1">
      <c r="A38" s="274" t="s">
        <v>168</v>
      </c>
      <c r="B38" s="259"/>
      <c r="C38" s="260"/>
      <c r="D38" s="261" t="s">
        <v>169</v>
      </c>
      <c r="E38" s="219" t="s">
        <v>170</v>
      </c>
      <c r="F38" s="227" t="s">
        <v>171</v>
      </c>
      <c r="G38" s="2"/>
      <c r="H38" s="2" t="s">
        <v>172</v>
      </c>
      <c r="I38" s="200"/>
      <c r="M38" s="674" t="str">
        <f>X38</f>
        <v>Prestations pour  42 ans et un trimestre de cotisations</v>
      </c>
      <c r="N38" s="675"/>
      <c r="O38" s="675"/>
      <c r="P38" s="675"/>
      <c r="Q38" s="675"/>
      <c r="R38" s="675"/>
      <c r="S38" s="675"/>
      <c r="T38" s="675"/>
      <c r="U38" s="675"/>
      <c r="V38" s="676"/>
      <c r="W38" s="11"/>
      <c r="X38" s="279" t="str">
        <f>Y38&amp;" "&amp;C32&amp;" "&amp;Z38</f>
        <v>Prestations pour  42 ans et un trimestre de cotisations</v>
      </c>
      <c r="Y38" s="288" t="s">
        <v>173</v>
      </c>
      <c r="Z38" s="289" t="s">
        <v>174</v>
      </c>
      <c r="AU38" s="677" t="s">
        <v>175</v>
      </c>
      <c r="AV38" s="678"/>
      <c r="AW38" s="678"/>
      <c r="AX38" s="679"/>
      <c r="AZ38" s="3"/>
      <c r="BB38" s="1"/>
      <c r="BC38" s="1"/>
      <c r="BD38" s="1"/>
      <c r="BT38" s="270"/>
      <c r="CG38" s="19"/>
      <c r="CQ38" s="284">
        <f>+CA95</f>
        <v>0</v>
      </c>
      <c r="CR38" s="85"/>
      <c r="CS38" s="284">
        <f>+CO63</f>
        <v>0</v>
      </c>
      <c r="CT38" s="286" t="s">
        <v>76</v>
      </c>
      <c r="CU38" s="284">
        <f>+CS38-CQ38</f>
        <v>0</v>
      </c>
    </row>
    <row r="39" spans="1:91" ht="20.25" customHeight="1" thickBot="1" thickTop="1">
      <c r="A39" s="274" t="s">
        <v>176</v>
      </c>
      <c r="B39" s="259"/>
      <c r="C39" s="260"/>
      <c r="D39" s="261"/>
      <c r="E39" s="219"/>
      <c r="F39" s="227"/>
      <c r="G39" s="2"/>
      <c r="H39" s="2"/>
      <c r="I39" s="200"/>
      <c r="M39" s="2"/>
      <c r="N39" s="2"/>
      <c r="O39" s="2"/>
      <c r="P39" s="2"/>
      <c r="Q39" s="2"/>
      <c r="R39" s="2"/>
      <c r="S39" s="2"/>
      <c r="T39" s="2"/>
      <c r="U39" s="2"/>
      <c r="V39" s="2"/>
      <c r="W39" s="11"/>
      <c r="X39" s="290" t="s">
        <v>177</v>
      </c>
      <c r="Y39" s="290">
        <v>1.176</v>
      </c>
      <c r="AU39" s="291"/>
      <c r="AV39" s="292"/>
      <c r="AW39" s="292"/>
      <c r="AX39" s="293"/>
      <c r="AZ39" s="3"/>
      <c r="BB39" s="1"/>
      <c r="BC39" s="1"/>
      <c r="BD39" s="1"/>
      <c r="BO39" s="270"/>
      <c r="BP39" s="270"/>
      <c r="BQ39" s="270"/>
      <c r="BR39" s="270"/>
      <c r="BS39" s="270"/>
      <c r="BT39" s="270"/>
      <c r="CG39" s="19"/>
      <c r="CM39" s="207"/>
    </row>
    <row r="40" spans="1:85" ht="45" customHeight="1" thickBot="1" thickTop="1">
      <c r="A40" s="274" t="s">
        <v>178</v>
      </c>
      <c r="B40" s="259"/>
      <c r="C40" s="260"/>
      <c r="D40" s="261" t="s">
        <v>179</v>
      </c>
      <c r="E40" s="219" t="s">
        <v>180</v>
      </c>
      <c r="F40" s="227" t="s">
        <v>181</v>
      </c>
      <c r="G40" s="2"/>
      <c r="H40" s="2" t="s">
        <v>182</v>
      </c>
      <c r="I40" s="200"/>
      <c r="M40" s="680" t="s">
        <v>183</v>
      </c>
      <c r="N40" s="681"/>
      <c r="O40" s="682"/>
      <c r="P40" s="294"/>
      <c r="Q40" s="683" t="s">
        <v>184</v>
      </c>
      <c r="R40" s="684"/>
      <c r="S40" s="684"/>
      <c r="T40" s="684"/>
      <c r="U40" s="684"/>
      <c r="V40" s="685"/>
      <c r="W40" s="11"/>
      <c r="AH40" s="222" t="s">
        <v>102</v>
      </c>
      <c r="AI40" s="222" t="s">
        <v>103</v>
      </c>
      <c r="AJ40" s="222" t="s">
        <v>104</v>
      </c>
      <c r="AK40" s="222" t="s">
        <v>185</v>
      </c>
      <c r="AL40" s="295" t="s">
        <v>186</v>
      </c>
      <c r="AM40" s="296" t="s">
        <v>102</v>
      </c>
      <c r="AN40" s="296" t="s">
        <v>187</v>
      </c>
      <c r="AO40" s="296" t="s">
        <v>188</v>
      </c>
      <c r="AP40" s="296" t="s">
        <v>189</v>
      </c>
      <c r="AQ40" s="296" t="s">
        <v>186</v>
      </c>
      <c r="AU40" s="297" t="str">
        <f>AX40&amp;" "&amp;Y3&amp;" "&amp;AF44</f>
        <v>Augmentation de la cotisation annuelle au préjudice du cotisant Officier ministériel  :</v>
      </c>
      <c r="AV40" s="298"/>
      <c r="AW40" s="298"/>
      <c r="AX40" s="299" t="s">
        <v>190</v>
      </c>
      <c r="AZ40" s="3"/>
      <c r="BB40" s="1"/>
      <c r="BC40" s="1"/>
      <c r="BD40" s="1"/>
      <c r="BO40" s="270"/>
      <c r="BP40" s="270"/>
      <c r="BQ40" s="270"/>
      <c r="BR40" s="270"/>
      <c r="BS40" s="270"/>
      <c r="BT40" s="270"/>
      <c r="CG40" s="19"/>
    </row>
    <row r="41" spans="1:94" ht="44.25" customHeight="1" thickBot="1" thickTop="1">
      <c r="A41" s="274" t="s">
        <v>191</v>
      </c>
      <c r="B41" s="259"/>
      <c r="C41" s="260"/>
      <c r="D41" s="261"/>
      <c r="E41" s="219"/>
      <c r="F41" s="227"/>
      <c r="G41" s="2"/>
      <c r="H41" s="2"/>
      <c r="I41" s="200"/>
      <c r="M41" s="300" t="s">
        <v>192</v>
      </c>
      <c r="N41" s="301"/>
      <c r="O41" s="302">
        <f>+H21</f>
        <v>533.7514585764294</v>
      </c>
      <c r="P41" s="303"/>
      <c r="Q41" s="658" t="s">
        <v>193</v>
      </c>
      <c r="R41" s="659"/>
      <c r="S41" s="659"/>
      <c r="T41" s="659"/>
      <c r="U41" s="659"/>
      <c r="V41" s="304">
        <f>AK3</f>
        <v>192.59576289321637</v>
      </c>
      <c r="W41" s="11"/>
      <c r="X41" s="305"/>
      <c r="Y41" s="306" t="s">
        <v>343</v>
      </c>
      <c r="Z41" s="307"/>
      <c r="AC41" s="308" t="s">
        <v>194</v>
      </c>
      <c r="AD41" s="309"/>
      <c r="AE41" s="309"/>
      <c r="AF41" s="310"/>
      <c r="AH41" s="222" t="s">
        <v>116</v>
      </c>
      <c r="AI41" s="311" t="s">
        <v>195</v>
      </c>
      <c r="AJ41" s="312">
        <v>648</v>
      </c>
      <c r="AK41" s="313">
        <v>48</v>
      </c>
      <c r="AL41" s="314">
        <v>192</v>
      </c>
      <c r="AM41" s="296" t="s">
        <v>116</v>
      </c>
      <c r="AN41" s="315" t="s">
        <v>195</v>
      </c>
      <c r="AO41" s="316">
        <v>648</v>
      </c>
      <c r="AP41" s="317">
        <v>48</v>
      </c>
      <c r="AQ41" s="318">
        <v>194</v>
      </c>
      <c r="AU41" s="297" t="str">
        <f>AX41&amp;" "&amp;Y3&amp;" "&amp;AF44</f>
        <v>Diminution de la cotisation au bénéfice du cotisant  Officier ministériel  :</v>
      </c>
      <c r="AV41" s="298"/>
      <c r="AW41" s="298" t="s">
        <v>196</v>
      </c>
      <c r="AX41" s="299" t="s">
        <v>197</v>
      </c>
      <c r="AZ41" s="3"/>
      <c r="BB41" s="319"/>
      <c r="BC41" s="1"/>
      <c r="BD41" s="1"/>
      <c r="BO41" s="270"/>
      <c r="BP41" s="270"/>
      <c r="BQ41" s="270"/>
      <c r="BR41" s="270"/>
      <c r="BS41" s="270"/>
      <c r="BT41" s="270"/>
      <c r="CG41" s="19"/>
      <c r="CI41" s="320"/>
      <c r="CP41" s="2"/>
    </row>
    <row r="42" spans="1:94" ht="48" customHeight="1" thickBot="1" thickTop="1">
      <c r="A42" s="321" t="s">
        <v>107</v>
      </c>
      <c r="B42" s="259"/>
      <c r="C42" s="260"/>
      <c r="D42" s="261" t="s">
        <v>106</v>
      </c>
      <c r="E42" s="219" t="s">
        <v>198</v>
      </c>
      <c r="F42" s="227" t="s">
        <v>199</v>
      </c>
      <c r="G42" s="2"/>
      <c r="H42" s="2" t="s">
        <v>200</v>
      </c>
      <c r="I42" s="200"/>
      <c r="M42" s="300" t="s">
        <v>201</v>
      </c>
      <c r="N42" s="301"/>
      <c r="O42" s="586">
        <f>+O41*F28</f>
        <v>22550.99912485414</v>
      </c>
      <c r="P42" s="322"/>
      <c r="Q42" s="658" t="s">
        <v>201</v>
      </c>
      <c r="R42" s="659"/>
      <c r="S42" s="659"/>
      <c r="T42" s="659"/>
      <c r="U42" s="659"/>
      <c r="V42" s="581">
        <f>+V41*F28</f>
        <v>8137.170982238392</v>
      </c>
      <c r="W42" s="11"/>
      <c r="X42" s="323" t="str">
        <f>+Y42&amp;" "&amp;Y41</f>
        <v>Valeur du point depuis le  1er Janvier 2020</v>
      </c>
      <c r="Y42" s="324" t="s">
        <v>202</v>
      </c>
      <c r="AC42" s="325" t="str">
        <f>AD42&amp;" "&amp;Y3&amp;" "&amp;AF44</f>
        <v>gain de pension pour l' Officier ministériel  :</v>
      </c>
      <c r="AD42" s="326" t="s">
        <v>203</v>
      </c>
      <c r="AE42" s="327"/>
      <c r="AF42" s="328"/>
      <c r="AH42" s="222" t="s">
        <v>130</v>
      </c>
      <c r="AI42" s="311" t="s">
        <v>204</v>
      </c>
      <c r="AJ42" s="312">
        <v>2430</v>
      </c>
      <c r="AK42" s="313">
        <v>180</v>
      </c>
      <c r="AL42" s="314">
        <v>719</v>
      </c>
      <c r="AM42" s="296" t="s">
        <v>130</v>
      </c>
      <c r="AN42" s="315" t="s">
        <v>204</v>
      </c>
      <c r="AO42" s="316">
        <v>2430</v>
      </c>
      <c r="AP42" s="317">
        <v>180</v>
      </c>
      <c r="AQ42" s="318">
        <v>729</v>
      </c>
      <c r="AU42" s="329" t="str">
        <f>IF(AU43&gt;0,AU40,IF(AU43&lt;0,AU41,IF(AU43=0,AW41," ")))</f>
        <v>Augmentation de la cotisation annuelle au préjudice du cotisant Officier ministériel  :</v>
      </c>
      <c r="AV42" s="292"/>
      <c r="AW42" s="292"/>
      <c r="AX42" s="293"/>
      <c r="AZ42" s="3"/>
      <c r="BB42" s="319"/>
      <c r="BC42" s="1"/>
      <c r="BO42" s="270"/>
      <c r="BP42" s="270"/>
      <c r="BQ42" s="270"/>
      <c r="BR42" s="270"/>
      <c r="BS42" s="270"/>
      <c r="BT42" s="270"/>
      <c r="CG42" s="19"/>
      <c r="CP42" s="2"/>
    </row>
    <row r="43" spans="1:95" ht="30.75" customHeight="1" thickBot="1" thickTop="1">
      <c r="A43" s="201"/>
      <c r="B43" s="259"/>
      <c r="C43" s="260"/>
      <c r="D43" s="261" t="s">
        <v>205</v>
      </c>
      <c r="E43" s="219" t="s">
        <v>206</v>
      </c>
      <c r="F43" s="227" t="s">
        <v>207</v>
      </c>
      <c r="G43" s="2"/>
      <c r="H43" s="2" t="s">
        <v>208</v>
      </c>
      <c r="I43" s="200"/>
      <c r="M43" s="300" t="str">
        <f>X42</f>
        <v>Valeur du point depuis le  1er Janvier 2020</v>
      </c>
      <c r="N43" s="182"/>
      <c r="O43" s="585">
        <f>+C21</f>
        <v>0.5708</v>
      </c>
      <c r="P43" s="330"/>
      <c r="Q43" s="660" t="s">
        <v>344</v>
      </c>
      <c r="R43" s="661"/>
      <c r="S43" s="661"/>
      <c r="T43" s="661"/>
      <c r="U43" s="661"/>
      <c r="V43" s="331">
        <f>+AK4</f>
        <v>2.86</v>
      </c>
      <c r="W43" s="11"/>
      <c r="AC43" s="332" t="str">
        <f>IF(AC44&lt;0,AD43,IF(AC44&gt;0,AC42," "))</f>
        <v> </v>
      </c>
      <c r="AD43" s="326" t="str">
        <f>AD44&amp;" "&amp;Y3&amp;" "&amp;AF44</f>
        <v>Perte annuelle de pension au préjudice de l' Officier ministériel  :</v>
      </c>
      <c r="AE43" s="327"/>
      <c r="AF43" s="328"/>
      <c r="AH43" s="222" t="s">
        <v>141</v>
      </c>
      <c r="AI43" s="311" t="s">
        <v>209</v>
      </c>
      <c r="AJ43" s="312">
        <v>3824</v>
      </c>
      <c r="AK43" s="313">
        <v>284</v>
      </c>
      <c r="AL43" s="314">
        <v>1134</v>
      </c>
      <c r="AM43" s="296" t="s">
        <v>141</v>
      </c>
      <c r="AN43" s="315" t="s">
        <v>209</v>
      </c>
      <c r="AO43" s="316">
        <v>3834</v>
      </c>
      <c r="AP43" s="317">
        <v>284</v>
      </c>
      <c r="AQ43" s="318">
        <v>1150</v>
      </c>
      <c r="AU43" s="333">
        <f>F10-U36</f>
        <v>1829.3520000000008</v>
      </c>
      <c r="AV43" s="334">
        <f>F10</f>
        <v>15561.2448</v>
      </c>
      <c r="AW43" s="335">
        <f>U36</f>
        <v>13731.8928</v>
      </c>
      <c r="AX43" s="336"/>
      <c r="AZ43" s="3"/>
      <c r="BB43" s="319"/>
      <c r="BC43" s="1"/>
      <c r="BO43" s="270"/>
      <c r="BP43" s="270"/>
      <c r="BQ43" s="270"/>
      <c r="BR43" s="270"/>
      <c r="BS43" s="270"/>
      <c r="BT43" s="270"/>
      <c r="CG43" s="19"/>
      <c r="CK43" s="337"/>
      <c r="CM43" s="2"/>
      <c r="CN43" s="2"/>
      <c r="CO43" s="338"/>
      <c r="CP43" s="2"/>
      <c r="CQ43" s="2"/>
    </row>
    <row r="44" spans="1:95" ht="44.25" customHeight="1" thickBot="1" thickTop="1">
      <c r="A44" s="201"/>
      <c r="B44" s="259"/>
      <c r="C44" s="260"/>
      <c r="D44" s="261" t="s">
        <v>210</v>
      </c>
      <c r="E44" s="219" t="s">
        <v>211</v>
      </c>
      <c r="F44" s="227" t="s">
        <v>212</v>
      </c>
      <c r="G44" s="2"/>
      <c r="H44" s="2" t="s">
        <v>213</v>
      </c>
      <c r="I44" s="200"/>
      <c r="M44" s="662" t="str">
        <f>E13</f>
        <v>Pension obtenue pour  42 ans et un trimestre de cotisation</v>
      </c>
      <c r="N44" s="663"/>
      <c r="O44" s="339">
        <f>+O42*O43</f>
        <v>12872.110300466744</v>
      </c>
      <c r="P44" s="340"/>
      <c r="Q44" s="664" t="str">
        <f>M44</f>
        <v>Pension obtenue pour  42 ans et un trimestre de cotisation</v>
      </c>
      <c r="R44" s="665"/>
      <c r="S44" s="665"/>
      <c r="T44" s="665"/>
      <c r="U44" s="665"/>
      <c r="V44" s="582">
        <f>+V42*V43</f>
        <v>23272.3090092018</v>
      </c>
      <c r="W44" s="11"/>
      <c r="X44" s="11"/>
      <c r="Y44" s="11"/>
      <c r="Z44" s="11"/>
      <c r="AA44" s="11"/>
      <c r="AC44" s="341">
        <f>CA95-CO63</f>
        <v>0</v>
      </c>
      <c r="AD44" s="342" t="s">
        <v>214</v>
      </c>
      <c r="AE44" s="343"/>
      <c r="AF44" s="344" t="s">
        <v>215</v>
      </c>
      <c r="AH44" s="222" t="s">
        <v>149</v>
      </c>
      <c r="AI44" s="311" t="s">
        <v>216</v>
      </c>
      <c r="AJ44" s="312">
        <v>5994</v>
      </c>
      <c r="AK44" s="313">
        <v>444</v>
      </c>
      <c r="AL44" s="314">
        <v>1773</v>
      </c>
      <c r="AM44" s="296" t="s">
        <v>149</v>
      </c>
      <c r="AN44" s="315" t="s">
        <v>216</v>
      </c>
      <c r="AO44" s="316">
        <v>5994</v>
      </c>
      <c r="AP44" s="317">
        <v>444</v>
      </c>
      <c r="AQ44" s="318">
        <v>1798</v>
      </c>
      <c r="AU44" s="345" t="s">
        <v>217</v>
      </c>
      <c r="AV44" s="345" t="s">
        <v>218</v>
      </c>
      <c r="AW44" s="345" t="s">
        <v>219</v>
      </c>
      <c r="AX44" s="345" t="s">
        <v>166</v>
      </c>
      <c r="AZ44" s="3"/>
      <c r="BB44" s="319"/>
      <c r="BC44" s="1"/>
      <c r="BO44" s="270"/>
      <c r="BP44" s="270"/>
      <c r="BQ44" s="270"/>
      <c r="BR44" s="270"/>
      <c r="BS44" s="270"/>
      <c r="BT44" s="270"/>
      <c r="CG44" s="19"/>
      <c r="CM44" s="2"/>
      <c r="CN44" s="2"/>
      <c r="CO44" s="346"/>
      <c r="CP44" s="337"/>
      <c r="CQ44" s="2"/>
    </row>
    <row r="45" spans="1:95" ht="28.5" customHeight="1" thickBot="1" thickTop="1">
      <c r="A45" s="201"/>
      <c r="B45" s="259"/>
      <c r="C45" s="260"/>
      <c r="D45" s="261" t="s">
        <v>220</v>
      </c>
      <c r="E45" s="219" t="s">
        <v>221</v>
      </c>
      <c r="F45" s="227" t="s">
        <v>222</v>
      </c>
      <c r="G45" s="2"/>
      <c r="H45" s="2" t="s">
        <v>223</v>
      </c>
      <c r="I45" s="200"/>
      <c r="M45" s="2"/>
      <c r="N45" s="2"/>
      <c r="O45" s="2"/>
      <c r="P45" s="2"/>
      <c r="Q45" s="2"/>
      <c r="R45" s="2"/>
      <c r="S45" s="2"/>
      <c r="T45" s="2"/>
      <c r="U45" s="2"/>
      <c r="V45" s="2"/>
      <c r="W45" s="11"/>
      <c r="AH45" s="222" t="s">
        <v>117</v>
      </c>
      <c r="AI45" s="311" t="s">
        <v>224</v>
      </c>
      <c r="AJ45" s="312">
        <v>9558</v>
      </c>
      <c r="AK45" s="313">
        <v>708</v>
      </c>
      <c r="AL45" s="314">
        <v>2827</v>
      </c>
      <c r="AM45" s="296" t="s">
        <v>117</v>
      </c>
      <c r="AN45" s="315" t="s">
        <v>224</v>
      </c>
      <c r="AO45" s="316">
        <v>9558</v>
      </c>
      <c r="AP45" s="317">
        <v>708</v>
      </c>
      <c r="AQ45" s="318">
        <v>2867</v>
      </c>
      <c r="AU45" s="347">
        <f>+U36</f>
        <v>13731.8928</v>
      </c>
      <c r="AV45" s="347">
        <f>F10</f>
        <v>15561.2448</v>
      </c>
      <c r="AW45" s="348">
        <f>CO63</f>
        <v>0</v>
      </c>
      <c r="AX45" s="348">
        <f>+CA95</f>
        <v>0</v>
      </c>
      <c r="AZ45" s="3"/>
      <c r="BB45" s="319"/>
      <c r="BC45" s="1"/>
      <c r="BO45" s="270"/>
      <c r="BP45" s="270"/>
      <c r="BQ45" s="270"/>
      <c r="BR45" s="270"/>
      <c r="BS45" s="270"/>
      <c r="BT45" s="270"/>
      <c r="CG45" s="19"/>
      <c r="CM45" s="2"/>
      <c r="CN45" s="2"/>
      <c r="CO45" s="349"/>
      <c r="CP45" s="2"/>
      <c r="CQ45" s="2"/>
    </row>
    <row r="46" spans="1:95" ht="77.25" customHeight="1" thickBot="1" thickTop="1">
      <c r="A46" s="201"/>
      <c r="B46" s="259" t="str">
        <f>B32</f>
        <v>Année de naissance : 1964 - 1965 ou 1966</v>
      </c>
      <c r="C46" s="260"/>
      <c r="D46" s="261" t="s">
        <v>225</v>
      </c>
      <c r="E46" s="219" t="s">
        <v>226</v>
      </c>
      <c r="F46" s="227" t="s">
        <v>227</v>
      </c>
      <c r="G46" s="2"/>
      <c r="H46" s="2" t="s">
        <v>228</v>
      </c>
      <c r="I46" s="200"/>
      <c r="M46" s="666" t="str">
        <f>X46</f>
        <v>Pension totale obenue (base + complémentaire) à la   C.A.V.O.M pour  42 ans et un trimestre de cotisations :</v>
      </c>
      <c r="N46" s="667"/>
      <c r="O46" s="667"/>
      <c r="P46" s="667"/>
      <c r="Q46" s="667"/>
      <c r="R46" s="667"/>
      <c r="S46" s="667"/>
      <c r="T46" s="667"/>
      <c r="U46" s="667"/>
      <c r="V46" s="350">
        <f>+V44+O44</f>
        <v>36144.41930966854</v>
      </c>
      <c r="W46" s="11"/>
      <c r="X46" s="323" t="str">
        <f>Y46&amp;" "&amp;X3&amp;" "&amp;Z46&amp;" "&amp;E28&amp;" "&amp;AA46</f>
        <v>Pension totale obenue (base + complémentaire) à la   C.A.V.O.M pour  42 ans et un trimestre de cotisations :</v>
      </c>
      <c r="Y46" s="351" t="s">
        <v>229</v>
      </c>
      <c r="Z46" s="351" t="s">
        <v>230</v>
      </c>
      <c r="AA46" s="352" t="s">
        <v>231</v>
      </c>
      <c r="AH46" s="222" t="s">
        <v>131</v>
      </c>
      <c r="AI46" s="311" t="s">
        <v>232</v>
      </c>
      <c r="AJ46" s="312">
        <v>14580</v>
      </c>
      <c r="AK46" s="313">
        <v>1080</v>
      </c>
      <c r="AL46" s="314">
        <v>4312</v>
      </c>
      <c r="AM46" s="296" t="s">
        <v>131</v>
      </c>
      <c r="AN46" s="315" t="s">
        <v>232</v>
      </c>
      <c r="AO46" s="316">
        <v>14580</v>
      </c>
      <c r="AP46" s="317">
        <v>1080</v>
      </c>
      <c r="AQ46" s="318">
        <v>4374</v>
      </c>
      <c r="AU46" s="353" t="s">
        <v>233</v>
      </c>
      <c r="AV46" s="354" t="str">
        <f>AU46&amp;" "&amp;X3</f>
        <v>Taux de cotisation global  C.A.V.O.M</v>
      </c>
      <c r="AW46" s="355">
        <f>AU45/B4</f>
        <v>0.19072073333333334</v>
      </c>
      <c r="AX46" s="354" t="s">
        <v>234</v>
      </c>
      <c r="AZ46" s="3"/>
      <c r="BB46" s="319"/>
      <c r="BC46" s="1"/>
      <c r="BO46" s="270"/>
      <c r="BP46" s="270"/>
      <c r="BQ46" s="270"/>
      <c r="BR46" s="270"/>
      <c r="BS46" s="270"/>
      <c r="BT46" s="270"/>
      <c r="CG46" s="19"/>
      <c r="CM46" s="2"/>
      <c r="CN46" s="2"/>
      <c r="CO46" s="2"/>
      <c r="CP46" s="2"/>
      <c r="CQ46" s="2"/>
    </row>
    <row r="47" spans="1:95" ht="29.25" customHeight="1" thickBot="1" thickTop="1">
      <c r="A47" s="201"/>
      <c r="B47" s="259"/>
      <c r="C47" s="356"/>
      <c r="D47" s="259" t="s">
        <v>106</v>
      </c>
      <c r="E47" s="203"/>
      <c r="F47" s="227" t="s">
        <v>107</v>
      </c>
      <c r="G47" s="2"/>
      <c r="H47" s="2"/>
      <c r="I47" s="200"/>
      <c r="M47" s="2"/>
      <c r="N47" s="2"/>
      <c r="O47" s="2"/>
      <c r="P47" s="2"/>
      <c r="Q47" s="2"/>
      <c r="R47" s="2"/>
      <c r="S47" s="2"/>
      <c r="T47" s="2"/>
      <c r="U47" s="2"/>
      <c r="V47" s="2"/>
      <c r="W47" s="11"/>
      <c r="AH47" s="222" t="s">
        <v>118</v>
      </c>
      <c r="AI47" s="311" t="s">
        <v>235</v>
      </c>
      <c r="AJ47" s="312">
        <v>16200</v>
      </c>
      <c r="AK47" s="313">
        <v>1200</v>
      </c>
      <c r="AL47" s="314">
        <v>4792</v>
      </c>
      <c r="AM47" s="296" t="s">
        <v>118</v>
      </c>
      <c r="AN47" s="315" t="s">
        <v>235</v>
      </c>
      <c r="AO47" s="316">
        <v>16200</v>
      </c>
      <c r="AP47" s="317">
        <v>1200</v>
      </c>
      <c r="AQ47" s="318">
        <v>4860</v>
      </c>
      <c r="AU47" s="357" t="e">
        <f>BT64-#REF!</f>
        <v>#REF!</v>
      </c>
      <c r="AV47" s="358" t="e">
        <f>IF(AU47&lt;0%,AU48,IF(AU47&gt;0%,AV48," "))</f>
        <v>#REF!</v>
      </c>
      <c r="AW47" s="358"/>
      <c r="AX47" s="359">
        <f>AV45/B4</f>
        <v>0.2161284</v>
      </c>
      <c r="AZ47" s="3"/>
      <c r="BB47" s="319"/>
      <c r="BC47" s="1"/>
      <c r="BO47" s="270"/>
      <c r="BP47" s="270"/>
      <c r="BQ47" s="270"/>
      <c r="BR47" s="270"/>
      <c r="BS47" s="270"/>
      <c r="BT47" s="270"/>
      <c r="CG47" s="19"/>
      <c r="CM47" s="2"/>
      <c r="CN47" s="2"/>
      <c r="CO47" s="2"/>
      <c r="CP47" s="2"/>
      <c r="CQ47" s="2"/>
    </row>
    <row r="48" spans="1:85" ht="36" customHeight="1" thickTop="1">
      <c r="A48" s="201"/>
      <c r="B48" s="2"/>
      <c r="C48" s="207"/>
      <c r="D48" s="207"/>
      <c r="E48" s="207"/>
      <c r="F48" s="207"/>
      <c r="G48" s="207"/>
      <c r="H48" s="207"/>
      <c r="I48" s="200"/>
      <c r="M48" s="668" t="s">
        <v>236</v>
      </c>
      <c r="N48" s="669"/>
      <c r="O48" s="669"/>
      <c r="P48" s="669"/>
      <c r="Q48" s="669"/>
      <c r="R48" s="669"/>
      <c r="S48" s="669"/>
      <c r="T48" s="669"/>
      <c r="U48" s="669"/>
      <c r="V48" s="670"/>
      <c r="W48" s="11"/>
      <c r="X48" s="11"/>
      <c r="Y48" s="11"/>
      <c r="Z48" s="11"/>
      <c r="AA48" s="11"/>
      <c r="AH48" s="222" t="s">
        <v>132</v>
      </c>
      <c r="AI48" s="311" t="s">
        <v>237</v>
      </c>
      <c r="AJ48" s="312">
        <v>20250</v>
      </c>
      <c r="AK48" s="313">
        <v>1500</v>
      </c>
      <c r="AL48" s="314">
        <v>5990</v>
      </c>
      <c r="AM48" s="296" t="s">
        <v>132</v>
      </c>
      <c r="AN48" s="315" t="s">
        <v>237</v>
      </c>
      <c r="AO48" s="316">
        <v>20250</v>
      </c>
      <c r="AP48" s="317">
        <v>1500</v>
      </c>
      <c r="AQ48" s="318">
        <v>6075</v>
      </c>
      <c r="AU48" s="358" t="s">
        <v>238</v>
      </c>
      <c r="AV48" s="358" t="s">
        <v>239</v>
      </c>
      <c r="AW48" s="358"/>
      <c r="AZ48" s="3"/>
      <c r="BB48" s="319"/>
      <c r="BC48" s="1"/>
      <c r="BO48" s="270"/>
      <c r="BP48" s="270"/>
      <c r="BQ48" s="270"/>
      <c r="BR48" s="270"/>
      <c r="BS48" s="270"/>
      <c r="BT48" s="270"/>
      <c r="CG48" s="19"/>
    </row>
    <row r="49" spans="1:85" ht="41.25" customHeight="1" thickBot="1">
      <c r="A49" s="360"/>
      <c r="B49" s="361"/>
      <c r="C49" s="362"/>
      <c r="D49" s="362"/>
      <c r="E49" s="362"/>
      <c r="F49" s="362"/>
      <c r="G49" s="362"/>
      <c r="H49" s="362"/>
      <c r="I49" s="363"/>
      <c r="M49" s="648" t="s">
        <v>240</v>
      </c>
      <c r="N49" s="649"/>
      <c r="O49" s="649"/>
      <c r="P49" s="649"/>
      <c r="Q49" s="649"/>
      <c r="R49" s="364">
        <f>+V10</f>
        <v>72000</v>
      </c>
      <c r="S49" s="365" t="s">
        <v>241</v>
      </c>
      <c r="T49" s="366">
        <f>B8</f>
        <v>0.2531</v>
      </c>
      <c r="U49" s="367" t="s">
        <v>76</v>
      </c>
      <c r="V49" s="368">
        <f>B10</f>
        <v>10411.5216</v>
      </c>
      <c r="W49" s="11"/>
      <c r="X49" s="11"/>
      <c r="AM49" s="650" t="s">
        <v>242</v>
      </c>
      <c r="AN49" s="651"/>
      <c r="AO49" s="651"/>
      <c r="AP49" s="651"/>
      <c r="AQ49" s="652"/>
      <c r="AZ49" s="3"/>
      <c r="BB49" s="319"/>
      <c r="BC49" s="1"/>
      <c r="BO49" s="270"/>
      <c r="BP49" s="270"/>
      <c r="BQ49" s="270"/>
      <c r="BR49" s="270"/>
      <c r="BS49" s="270"/>
      <c r="BT49" s="270"/>
      <c r="CG49" s="19"/>
    </row>
    <row r="50" spans="13:88" ht="41.25" customHeight="1" thickBot="1" thickTop="1">
      <c r="M50" s="653" t="str">
        <f>X50</f>
        <v>cotisation plafonnée ENTRE 2 ET 3 P.A.S.S.au taux de  10,13% :</v>
      </c>
      <c r="N50" s="654"/>
      <c r="O50" s="654"/>
      <c r="P50" s="654"/>
      <c r="Q50" s="654"/>
      <c r="R50" s="364">
        <f>F4</f>
        <v>82272</v>
      </c>
      <c r="S50" s="364" t="str">
        <f>IF(B4&lt;=B6," ",IF(B4&gt;B6,"X"," "))</f>
        <v>X</v>
      </c>
      <c r="T50" s="369" t="str">
        <f>IF(B4&lt;=B6," ",IF(B4&gt;B6,"10,13%"," "))</f>
        <v>10,13%</v>
      </c>
      <c r="U50" s="367" t="str">
        <f>IF(B4&lt;=B6," ",IF(B4&gt;B6,"="," "))</f>
        <v>=</v>
      </c>
      <c r="V50" s="370">
        <f>IF(V10&lt;=O18,0,IF(V10&gt;O18,C10,0))</f>
        <v>3126.5232</v>
      </c>
      <c r="W50" s="11"/>
      <c r="X50" s="371" t="str">
        <f>IF(B4&lt;=B6,X51,IF(B4&gt;B6,AH63," "))</f>
        <v>cotisation plafonnée ENTRE 2 ET 3 P.A.S.S.au taux de  10,13% :</v>
      </c>
      <c r="Y50" s="372"/>
      <c r="AI50" s="1">
        <v>132780</v>
      </c>
      <c r="AJ50" s="373">
        <f>+AI50/O18</f>
        <v>3.2278296382730454</v>
      </c>
      <c r="AZ50" s="3"/>
      <c r="BB50" s="319"/>
      <c r="BC50" s="1"/>
      <c r="BO50" s="270"/>
      <c r="BP50" s="270"/>
      <c r="BQ50" s="270"/>
      <c r="BR50" s="270"/>
      <c r="BS50" s="270"/>
      <c r="BT50" s="270"/>
      <c r="CG50" s="19"/>
      <c r="CJ50" s="374"/>
    </row>
    <row r="51" spans="13:85" ht="27" customHeight="1" thickBot="1" thickTop="1">
      <c r="M51" s="648" t="s">
        <v>243</v>
      </c>
      <c r="N51" s="649"/>
      <c r="O51" s="649"/>
      <c r="P51" s="649"/>
      <c r="Q51" s="649"/>
      <c r="R51" s="364">
        <f>V49</f>
        <v>10411.5216</v>
      </c>
      <c r="S51" s="364" t="s">
        <v>244</v>
      </c>
      <c r="T51" s="369">
        <f>+V50</f>
        <v>3126.5232</v>
      </c>
      <c r="U51" s="367" t="s">
        <v>76</v>
      </c>
      <c r="V51" s="370">
        <f>R51+T51</f>
        <v>13538.0448</v>
      </c>
      <c r="W51" s="11"/>
      <c r="X51" s="375" t="s">
        <v>245</v>
      </c>
      <c r="Y51" s="144"/>
      <c r="AU51" s="655" t="s">
        <v>246</v>
      </c>
      <c r="AV51" s="656"/>
      <c r="AW51" s="657"/>
      <c r="AZ51" s="3"/>
      <c r="BB51" s="319"/>
      <c r="BC51" s="1"/>
      <c r="BO51" s="270"/>
      <c r="BP51" s="270"/>
      <c r="BQ51" s="270"/>
      <c r="BR51" s="270"/>
      <c r="BS51" s="270"/>
      <c r="BT51" s="270"/>
      <c r="CG51" s="19"/>
    </row>
    <row r="52" spans="13:85" ht="24.75" customHeight="1" thickBot="1" thickTop="1">
      <c r="M52" s="642" t="s">
        <v>247</v>
      </c>
      <c r="N52" s="643"/>
      <c r="O52" s="643"/>
      <c r="P52" s="643"/>
      <c r="Q52" s="643"/>
      <c r="R52" s="376">
        <f>V10</f>
        <v>72000</v>
      </c>
      <c r="S52" s="376" t="s">
        <v>75</v>
      </c>
      <c r="T52" s="377">
        <f>D8</f>
        <v>0.0281</v>
      </c>
      <c r="U52" s="378" t="s">
        <v>76</v>
      </c>
      <c r="V52" s="379">
        <f>D10</f>
        <v>2023.2</v>
      </c>
      <c r="W52" s="11"/>
      <c r="X52" s="11"/>
      <c r="AU52" s="380" t="str">
        <f>AU53&amp;" "&amp;X3</f>
        <v>Pension obtenue pour un €uro cotisé à la  C.A.V.O.M</v>
      </c>
      <c r="AV52" s="381">
        <f>CO63/U36</f>
        <v>0</v>
      </c>
      <c r="AW52" s="382"/>
      <c r="AZ52" s="3"/>
      <c r="BB52" s="319"/>
      <c r="BC52" s="1"/>
      <c r="BO52" s="270"/>
      <c r="BP52" s="270"/>
      <c r="BQ52" s="270"/>
      <c r="BR52" s="270"/>
      <c r="BS52" s="270"/>
      <c r="BT52" s="270"/>
      <c r="CG52" s="19"/>
    </row>
    <row r="53" spans="13:85" ht="35.25" customHeight="1" thickBot="1" thickTop="1">
      <c r="M53" s="636" t="s">
        <v>248</v>
      </c>
      <c r="N53" s="637"/>
      <c r="O53" s="637"/>
      <c r="P53" s="637"/>
      <c r="Q53" s="637"/>
      <c r="R53" s="637"/>
      <c r="S53" s="637"/>
      <c r="T53" s="637"/>
      <c r="U53" s="638">
        <f>V51+V52</f>
        <v>15561.2448</v>
      </c>
      <c r="V53" s="639"/>
      <c r="W53" s="11"/>
      <c r="X53" s="11"/>
      <c r="AU53" s="383" t="s">
        <v>249</v>
      </c>
      <c r="AV53" s="384"/>
      <c r="AW53" s="382"/>
      <c r="AZ53" s="3"/>
      <c r="BB53" s="319"/>
      <c r="BC53" s="1"/>
      <c r="BO53" s="270"/>
      <c r="BP53" s="270"/>
      <c r="BQ53" s="270"/>
      <c r="BR53" s="270"/>
      <c r="BS53" s="270"/>
      <c r="BT53" s="270"/>
      <c r="CG53" s="19"/>
    </row>
    <row r="54" spans="1:85" ht="11.25" customHeight="1" thickBot="1" thickTop="1">
      <c r="A54" s="1">
        <v>1</v>
      </c>
      <c r="B54" s="1">
        <v>2</v>
      </c>
      <c r="C54" s="1">
        <v>3</v>
      </c>
      <c r="D54" s="1">
        <v>4</v>
      </c>
      <c r="E54" s="1">
        <v>5</v>
      </c>
      <c r="F54" s="1">
        <v>6</v>
      </c>
      <c r="G54" s="1">
        <v>7</v>
      </c>
      <c r="H54" s="1">
        <v>8</v>
      </c>
      <c r="I54" s="1">
        <v>9</v>
      </c>
      <c r="M54" s="2"/>
      <c r="N54" s="2"/>
      <c r="O54" s="2"/>
      <c r="P54" s="2"/>
      <c r="Q54" s="2"/>
      <c r="R54" s="2"/>
      <c r="S54" s="2"/>
      <c r="T54" s="2"/>
      <c r="U54" s="2"/>
      <c r="V54" s="2"/>
      <c r="W54" s="11"/>
      <c r="X54" s="11"/>
      <c r="AU54" s="385" t="s">
        <v>250</v>
      </c>
      <c r="AV54" s="381" t="e">
        <f>CA95/#REF!</f>
        <v>#REF!</v>
      </c>
      <c r="AW54" s="382"/>
      <c r="AZ54" s="3"/>
      <c r="BB54" s="319"/>
      <c r="BC54" s="1"/>
      <c r="BO54" s="270"/>
      <c r="BP54" s="270"/>
      <c r="BQ54" s="270"/>
      <c r="BR54" s="270"/>
      <c r="BS54" s="270"/>
      <c r="BT54" s="270"/>
      <c r="CG54" s="19"/>
    </row>
    <row r="55" spans="13:85" ht="33" customHeight="1" thickBot="1" thickTop="1">
      <c r="M55" s="640" t="s">
        <v>251</v>
      </c>
      <c r="N55" s="641"/>
      <c r="O55" s="641"/>
      <c r="P55" s="641"/>
      <c r="Q55" s="641"/>
      <c r="R55" s="386">
        <f>+V51</f>
        <v>13538.0448</v>
      </c>
      <c r="S55" s="387" t="s">
        <v>252</v>
      </c>
      <c r="T55" s="388">
        <v>10</v>
      </c>
      <c r="U55" s="389" t="s">
        <v>76</v>
      </c>
      <c r="V55" s="390">
        <f>+R55/T55</f>
        <v>1353.80448</v>
      </c>
      <c r="AB55" s="391"/>
      <c r="AU55" s="392"/>
      <c r="AW55" s="382"/>
      <c r="AZ55" s="3"/>
      <c r="BB55" s="319"/>
      <c r="BC55" s="1"/>
      <c r="BO55" s="270"/>
      <c r="BP55" s="270"/>
      <c r="BQ55" s="270"/>
      <c r="BR55" s="270"/>
      <c r="BS55" s="270"/>
      <c r="BT55" s="270"/>
      <c r="CG55" s="19"/>
    </row>
    <row r="56" spans="13:85" ht="24" customHeight="1" thickBot="1" thickTop="1">
      <c r="M56" s="642" t="s">
        <v>253</v>
      </c>
      <c r="N56" s="643"/>
      <c r="O56" s="643"/>
      <c r="P56" s="643"/>
      <c r="Q56" s="643"/>
      <c r="R56" s="393">
        <f>+V55</f>
        <v>1353.80448</v>
      </c>
      <c r="S56" s="378" t="s">
        <v>75</v>
      </c>
      <c r="T56" s="394">
        <f>F28</f>
        <v>42.25</v>
      </c>
      <c r="U56" s="378" t="s">
        <v>76</v>
      </c>
      <c r="V56" s="395">
        <f>+R56*T56</f>
        <v>57198.23928</v>
      </c>
      <c r="AU56" s="396" t="s">
        <v>254</v>
      </c>
      <c r="AV56" s="397" t="e">
        <f>IF(AV52&gt;AV54,AU57,IF(AV52&lt;AV54,AU58," "))</f>
        <v>#REF!</v>
      </c>
      <c r="AW56" s="398" t="e">
        <f>IF(AV56=AU57,(AV52-AV54)/AV52,IF(AU58=AV56,AW57," "))</f>
        <v>#REF!</v>
      </c>
      <c r="AZ56" s="3"/>
      <c r="BB56" s="319"/>
      <c r="BC56" s="1"/>
      <c r="BO56" s="270"/>
      <c r="BP56" s="270"/>
      <c r="BQ56" s="270"/>
      <c r="BR56" s="270"/>
      <c r="BS56" s="270"/>
      <c r="BT56" s="270"/>
      <c r="CG56" s="19"/>
    </row>
    <row r="57" spans="13:85" ht="10.5" customHeight="1" thickBot="1" thickTop="1">
      <c r="M57" s="2"/>
      <c r="N57" s="2"/>
      <c r="O57" s="2"/>
      <c r="P57" s="2"/>
      <c r="Q57" s="2"/>
      <c r="R57" s="2"/>
      <c r="S57" s="2"/>
      <c r="T57" s="2"/>
      <c r="U57" s="2"/>
      <c r="V57" s="2"/>
      <c r="W57" s="11"/>
      <c r="X57" s="11"/>
      <c r="AK57" s="399"/>
      <c r="AL57" s="110"/>
      <c r="AU57" s="396" t="str">
        <f>+AU56&amp;" "&amp;X3&amp;" "&amp;AV58</f>
        <v>POUR 1 euro cotisé, la pension au Régime Universel sera inférieure par rapport à celle servie par la  C.A.V.O.M de :</v>
      </c>
      <c r="AW57" s="400" t="e">
        <f>IF(AV54&gt;AV52,(AV54-AV52)/AV54," ")</f>
        <v>#REF!</v>
      </c>
      <c r="AZ57" s="3"/>
      <c r="BO57" s="270"/>
      <c r="BP57" s="270"/>
      <c r="BQ57" s="270"/>
      <c r="BR57" s="270"/>
      <c r="BS57" s="270"/>
      <c r="BT57" s="270"/>
      <c r="CG57" s="19"/>
    </row>
    <row r="58" spans="2:85" ht="52.5" customHeight="1" thickBot="1" thickTop="1">
      <c r="B58" s="11"/>
      <c r="M58" s="644" t="s">
        <v>255</v>
      </c>
      <c r="N58" s="645"/>
      <c r="O58" s="645"/>
      <c r="P58" s="645"/>
      <c r="Q58" s="645"/>
      <c r="R58" s="401">
        <f>+V56</f>
        <v>57198.23928</v>
      </c>
      <c r="S58" s="402" t="s">
        <v>75</v>
      </c>
      <c r="T58" s="403">
        <v>0.55</v>
      </c>
      <c r="U58" s="402" t="s">
        <v>76</v>
      </c>
      <c r="V58" s="404">
        <f>+R58*T58</f>
        <v>31459.031604000003</v>
      </c>
      <c r="W58" s="11"/>
      <c r="X58" s="11"/>
      <c r="AD58" s="270"/>
      <c r="AE58" s="270"/>
      <c r="AH58" s="405"/>
      <c r="AI58" s="406"/>
      <c r="AJ58" s="407" t="s">
        <v>256</v>
      </c>
      <c r="AK58" s="408"/>
      <c r="AL58" s="110"/>
      <c r="AU58" s="409" t="s">
        <v>257</v>
      </c>
      <c r="AV58" s="410" t="s">
        <v>258</v>
      </c>
      <c r="AW58" s="411" t="str">
        <f>AU58&amp;" "&amp;X3&amp;" "&amp;AV58</f>
        <v>POUR 1 euro cotisé, la pension obtenue au régime Universel, serait supérieure à celle obtenue à la  C.A.V.O.M de :</v>
      </c>
      <c r="BO58" s="270"/>
      <c r="BP58" s="270"/>
      <c r="BQ58" s="270"/>
      <c r="BR58" s="270"/>
      <c r="BS58" s="270"/>
      <c r="BT58" s="270"/>
      <c r="CG58" s="19"/>
    </row>
    <row r="59" spans="13:85" ht="63" customHeight="1" thickBot="1" thickTop="1">
      <c r="M59" s="2"/>
      <c r="N59" s="2"/>
      <c r="O59" s="2"/>
      <c r="P59" s="2"/>
      <c r="Q59" s="2"/>
      <c r="R59" s="2"/>
      <c r="S59" s="2"/>
      <c r="T59" s="2"/>
      <c r="U59" s="2"/>
      <c r="V59" s="2"/>
      <c r="W59" s="11"/>
      <c r="X59" s="11"/>
      <c r="AD59" s="270"/>
      <c r="AE59" s="270"/>
      <c r="AK59" s="412"/>
      <c r="AU59" s="2"/>
      <c r="AV59" s="413"/>
      <c r="AW59" s="413"/>
      <c r="BO59" s="270"/>
      <c r="BP59" s="270"/>
      <c r="BQ59" s="270"/>
      <c r="BR59" s="270"/>
      <c r="BS59" s="270"/>
      <c r="BT59" s="270"/>
      <c r="CG59" s="19"/>
    </row>
    <row r="60" spans="13:85" ht="63" customHeight="1" thickBot="1" thickTop="1">
      <c r="M60" s="646" t="str">
        <f>X61</f>
        <v>Comparaisons Régime  C.A.V.O.M et Régime Universel pour un même revenu de</v>
      </c>
      <c r="N60" s="647"/>
      <c r="O60" s="647"/>
      <c r="P60" s="647"/>
      <c r="Q60" s="647"/>
      <c r="R60" s="647"/>
      <c r="S60" s="647"/>
      <c r="T60" s="647"/>
      <c r="U60" s="647"/>
      <c r="V60" s="414">
        <f>+V10</f>
        <v>72000</v>
      </c>
      <c r="W60" s="11"/>
      <c r="X60" s="415" t="s">
        <v>259</v>
      </c>
      <c r="Y60" s="416" t="s">
        <v>260</v>
      </c>
      <c r="AD60" s="270"/>
      <c r="AE60" s="270"/>
      <c r="AH60" s="624"/>
      <c r="AI60" s="625"/>
      <c r="AJ60" s="417"/>
      <c r="AU60" s="2"/>
      <c r="BO60" s="270"/>
      <c r="BP60" s="270"/>
      <c r="BQ60" s="270"/>
      <c r="BR60" s="270"/>
      <c r="BS60" s="270"/>
      <c r="BT60" s="270"/>
      <c r="CG60" s="19"/>
    </row>
    <row r="61" spans="13:85" ht="21.75" customHeight="1" thickBot="1" thickTop="1">
      <c r="M61" s="418"/>
      <c r="N61" s="418"/>
      <c r="O61" s="418"/>
      <c r="P61" s="418"/>
      <c r="Q61" s="418"/>
      <c r="R61" s="418"/>
      <c r="S61" s="418"/>
      <c r="T61" s="418"/>
      <c r="U61" s="418"/>
      <c r="V61" s="419"/>
      <c r="W61" s="11"/>
      <c r="X61" s="420" t="str">
        <f>X60&amp;" "&amp;X3&amp;" "&amp;Y60</f>
        <v>Comparaisons Régime  C.A.V.O.M et Régime Universel pour un même revenu de</v>
      </c>
      <c r="Y61" s="421"/>
      <c r="AD61" s="270"/>
      <c r="AE61" s="270"/>
      <c r="AH61" s="422"/>
      <c r="AI61" s="422"/>
      <c r="AJ61" s="423"/>
      <c r="AU61" s="2"/>
      <c r="BO61" s="270"/>
      <c r="BP61" s="270"/>
      <c r="BQ61" s="270"/>
      <c r="BR61" s="270"/>
      <c r="BS61" s="270"/>
      <c r="BT61" s="270"/>
      <c r="CG61" s="19"/>
    </row>
    <row r="62" spans="13:85" ht="63" customHeight="1" thickBot="1" thickTop="1">
      <c r="M62" s="626" t="str">
        <f>+D27</f>
        <v>Durée de cotisations tous régimes éxigée  169 TRIMESTRES soit : 42 ans et un trimestre</v>
      </c>
      <c r="N62" s="627"/>
      <c r="O62" s="627"/>
      <c r="P62" s="627"/>
      <c r="Q62" s="627"/>
      <c r="R62" s="627"/>
      <c r="S62" s="627"/>
      <c r="T62" s="627"/>
      <c r="U62" s="627"/>
      <c r="V62" s="424">
        <f>+V21</f>
        <v>0</v>
      </c>
      <c r="W62" s="11"/>
      <c r="X62" s="11"/>
      <c r="Y62" s="421"/>
      <c r="AD62" s="270"/>
      <c r="AE62" s="270"/>
      <c r="AH62" s="422"/>
      <c r="AI62" s="422"/>
      <c r="AJ62" s="423"/>
      <c r="AU62" s="2"/>
      <c r="BO62" s="270"/>
      <c r="BP62" s="270"/>
      <c r="BQ62" s="270"/>
      <c r="BR62" s="270"/>
      <c r="BS62" s="270"/>
      <c r="BT62" s="270"/>
      <c r="CG62" s="19"/>
    </row>
    <row r="63" spans="13:85" ht="39" customHeight="1" thickTop="1">
      <c r="M63" s="628" t="str">
        <f>+X3</f>
        <v>C.A.V.O.M</v>
      </c>
      <c r="N63" s="629"/>
      <c r="O63" s="630"/>
      <c r="Q63" s="631" t="s">
        <v>261</v>
      </c>
      <c r="R63" s="632"/>
      <c r="S63" s="632"/>
      <c r="T63" s="632"/>
      <c r="U63" s="632"/>
      <c r="V63" s="633"/>
      <c r="W63" s="11"/>
      <c r="X63" s="11"/>
      <c r="AH63" s="425" t="s">
        <v>262</v>
      </c>
      <c r="AI63" s="426">
        <f>(C6-B6)*C8</f>
        <v>8334.1536</v>
      </c>
      <c r="AJ63" s="391">
        <f>+C10</f>
        <v>3126.5232</v>
      </c>
      <c r="AU63" s="2"/>
      <c r="BO63" s="270"/>
      <c r="BP63" s="270"/>
      <c r="BQ63" s="270"/>
      <c r="BR63" s="270"/>
      <c r="BS63" s="270"/>
      <c r="BT63" s="270"/>
      <c r="CG63" s="19"/>
    </row>
    <row r="64" spans="13:85" ht="63" customHeight="1">
      <c r="M64" s="634" t="s">
        <v>263</v>
      </c>
      <c r="N64" s="635"/>
      <c r="O64" s="427">
        <f>+U36</f>
        <v>13731.8928</v>
      </c>
      <c r="Q64" s="612" t="s">
        <v>264</v>
      </c>
      <c r="R64" s="613"/>
      <c r="S64" s="613"/>
      <c r="T64" s="613"/>
      <c r="U64" s="613"/>
      <c r="V64" s="583">
        <f>F10</f>
        <v>15561.2448</v>
      </c>
      <c r="W64" s="11"/>
      <c r="X64" s="11"/>
      <c r="AU64" s="2"/>
      <c r="BO64" s="270"/>
      <c r="BP64" s="270"/>
      <c r="BQ64" s="270"/>
      <c r="BR64" s="270"/>
      <c r="BS64" s="270"/>
      <c r="BT64" s="270"/>
      <c r="CG64" s="19"/>
    </row>
    <row r="65" spans="2:85" ht="63" customHeight="1" thickBot="1">
      <c r="B65" s="207"/>
      <c r="C65" s="207"/>
      <c r="D65" s="207"/>
      <c r="E65" s="207"/>
      <c r="F65" s="207"/>
      <c r="G65" s="207"/>
      <c r="M65" s="610" t="s">
        <v>265</v>
      </c>
      <c r="N65" s="611"/>
      <c r="O65" s="428">
        <f>+O64/B4</f>
        <v>0.19072073333333334</v>
      </c>
      <c r="Q65" s="612" t="s">
        <v>233</v>
      </c>
      <c r="R65" s="613"/>
      <c r="S65" s="613"/>
      <c r="T65" s="613"/>
      <c r="U65" s="613"/>
      <c r="V65" s="429">
        <f>+F8</f>
        <v>0.2161284</v>
      </c>
      <c r="W65" s="430"/>
      <c r="X65" s="11"/>
      <c r="AL65" s="20" t="s">
        <v>266</v>
      </c>
      <c r="AU65" s="2"/>
      <c r="BO65" s="431"/>
      <c r="BP65" s="431"/>
      <c r="BQ65" s="431"/>
      <c r="BR65" s="270"/>
      <c r="BS65" s="270"/>
      <c r="BT65" s="270"/>
      <c r="CG65" s="19"/>
    </row>
    <row r="66" spans="13:104" ht="39.75" customHeight="1" thickBot="1" thickTop="1">
      <c r="M66" s="614" t="s">
        <v>267</v>
      </c>
      <c r="N66" s="615"/>
      <c r="O66" s="432">
        <f>+V46</f>
        <v>36144.41930966854</v>
      </c>
      <c r="Q66" s="612" t="s">
        <v>268</v>
      </c>
      <c r="R66" s="613"/>
      <c r="S66" s="613"/>
      <c r="T66" s="613"/>
      <c r="U66" s="613"/>
      <c r="V66" s="433">
        <f>+V58</f>
        <v>31459.031604000003</v>
      </c>
      <c r="W66" s="11"/>
      <c r="X66" s="11"/>
      <c r="Z66" s="430"/>
      <c r="AU66" s="2"/>
      <c r="BO66" s="616" t="e">
        <f>AV47</f>
        <v>#REF!</v>
      </c>
      <c r="BP66" s="617"/>
      <c r="BQ66" s="617"/>
      <c r="BR66" s="617"/>
      <c r="BS66" s="434"/>
      <c r="CG66" s="19"/>
      <c r="CX66" s="435"/>
      <c r="CY66" s="435"/>
      <c r="CZ66" s="435"/>
    </row>
    <row r="67" spans="13:104" ht="39.75" customHeight="1" thickBot="1" thickTop="1">
      <c r="M67" s="618" t="s">
        <v>269</v>
      </c>
      <c r="N67" s="619"/>
      <c r="O67" s="436">
        <f>O66/O64</f>
        <v>2.6321512872332167</v>
      </c>
      <c r="Q67" s="620" t="s">
        <v>269</v>
      </c>
      <c r="R67" s="621"/>
      <c r="S67" s="621"/>
      <c r="T67" s="621"/>
      <c r="U67" s="621"/>
      <c r="V67" s="437">
        <f>V66/V64</f>
        <v>2.021626933341477</v>
      </c>
      <c r="W67" s="11"/>
      <c r="AU67" s="2"/>
      <c r="BG67" s="5"/>
      <c r="BH67" s="3"/>
      <c r="BI67" s="1"/>
      <c r="BM67" s="622" t="str">
        <f>AU56</f>
        <v>POUR 1 euro cotisé, la pension au Régime Universel sera inférieure par rapport à celle servie par la </v>
      </c>
      <c r="BN67" s="623"/>
      <c r="BO67" s="623"/>
      <c r="BP67" s="623"/>
      <c r="BQ67" s="438"/>
      <c r="BR67" s="439" t="s">
        <v>270</v>
      </c>
      <c r="BS67" s="2"/>
      <c r="BU67" s="440"/>
      <c r="CG67" s="19"/>
      <c r="CX67" s="435"/>
      <c r="CY67" s="435"/>
      <c r="CZ67" s="435"/>
    </row>
    <row r="68" spans="2:104" ht="39.75" customHeight="1" thickBot="1" thickTop="1">
      <c r="B68" s="441" t="s">
        <v>271</v>
      </c>
      <c r="C68" s="442">
        <f>+CS67</f>
        <v>0</v>
      </c>
      <c r="D68" s="442">
        <f>+V46</f>
        <v>36144.41930966854</v>
      </c>
      <c r="E68" s="443"/>
      <c r="F68" s="112"/>
      <c r="G68" s="112"/>
      <c r="H68" s="372"/>
      <c r="M68" s="601" t="s">
        <v>272</v>
      </c>
      <c r="N68" s="602"/>
      <c r="O68" s="428">
        <f>O66/V10</f>
        <v>0.5020058237453964</v>
      </c>
      <c r="Q68" s="603" t="s">
        <v>272</v>
      </c>
      <c r="R68" s="604"/>
      <c r="S68" s="604"/>
      <c r="T68" s="604"/>
      <c r="U68" s="604"/>
      <c r="V68" s="444">
        <f>V66/V10</f>
        <v>0.43693099450000006</v>
      </c>
      <c r="W68" s="11"/>
      <c r="AU68" s="2"/>
      <c r="BG68" s="5"/>
      <c r="BH68" s="3"/>
      <c r="BI68" s="1"/>
      <c r="BR68" s="445" t="s">
        <v>273</v>
      </c>
      <c r="BS68" s="2"/>
      <c r="BU68" s="440"/>
      <c r="CG68" s="19"/>
      <c r="CX68" s="446"/>
      <c r="CY68" s="446"/>
      <c r="CZ68" s="446"/>
    </row>
    <row r="69" spans="2:85" ht="58.5" customHeight="1" thickBot="1" thickTop="1">
      <c r="B69" s="448" t="str">
        <f>IF(C69&lt;0,E69,IF(C69&gt;0,D69," "))</f>
        <v>Perte annuelle de pension au préjudice de l' Officier ministériel</v>
      </c>
      <c r="C69" s="449">
        <f>V66-O66</f>
        <v>-4685.387705668538</v>
      </c>
      <c r="D69" s="450" t="str">
        <f>+G69&amp;" "&amp;Y3</f>
        <v>gain de pension pour l' Officier ministériel</v>
      </c>
      <c r="E69" s="450" t="str">
        <f>F69&amp;" "&amp;Y3</f>
        <v>Perte annuelle de pension au préjudice de l' Officier ministériel</v>
      </c>
      <c r="F69" s="451" t="s">
        <v>214</v>
      </c>
      <c r="G69" s="452" t="s">
        <v>203</v>
      </c>
      <c r="H69" s="57"/>
      <c r="M69" s="605" t="str">
        <f>B69</f>
        <v>Perte annuelle de pension au préjudice de l' Officier ministériel</v>
      </c>
      <c r="N69" s="606"/>
      <c r="O69" s="606"/>
      <c r="P69" s="606"/>
      <c r="Q69" s="606"/>
      <c r="R69" s="606"/>
      <c r="S69" s="606"/>
      <c r="T69" s="606"/>
      <c r="U69" s="606"/>
      <c r="V69" s="453">
        <f>ABS(C69)</f>
        <v>4685.387705668538</v>
      </c>
      <c r="W69" s="11"/>
      <c r="AU69" s="2"/>
      <c r="BG69" s="5"/>
      <c r="BH69" s="3"/>
      <c r="BI69" s="1"/>
      <c r="BR69" s="2"/>
      <c r="BS69" s="2"/>
      <c r="BU69" s="440"/>
      <c r="CG69" s="19"/>
    </row>
    <row r="70" spans="2:104" ht="81.75" customHeight="1" thickBot="1" thickTop="1">
      <c r="B70" s="454" t="str">
        <f>F70&amp;" "&amp;Y3</f>
        <v>Augmentation de la cotisation annuelle au préjudice de l' Officier ministériel</v>
      </c>
      <c r="C70" s="455" t="str">
        <f>E70&amp;" "&amp;Y3</f>
        <v>Diminution de la cotisation au bénéfice de l' Officier ministériel</v>
      </c>
      <c r="D70" s="456">
        <f>V64-O64</f>
        <v>1829.3520000000008</v>
      </c>
      <c r="E70" s="457" t="s">
        <v>274</v>
      </c>
      <c r="F70" s="458" t="s">
        <v>275</v>
      </c>
      <c r="H70" s="57"/>
      <c r="M70" s="607" t="str">
        <f>IF(V64&gt;O64,B70,IF(V64&lt;O64,C70," "))</f>
        <v>Augmentation de la cotisation annuelle au préjudice de l' Officier ministériel</v>
      </c>
      <c r="N70" s="588"/>
      <c r="O70" s="588"/>
      <c r="P70" s="588"/>
      <c r="Q70" s="588"/>
      <c r="R70" s="588"/>
      <c r="S70" s="588"/>
      <c r="T70" s="588"/>
      <c r="U70" s="588"/>
      <c r="V70" s="459">
        <f>ABS(D70)</f>
        <v>1829.3520000000008</v>
      </c>
      <c r="W70" s="11"/>
      <c r="AU70" s="2"/>
      <c r="BG70" s="5"/>
      <c r="BH70" s="3"/>
      <c r="BI70" s="1"/>
      <c r="BR70" s="460"/>
      <c r="BS70" s="2"/>
      <c r="BU70" s="440"/>
      <c r="CG70" s="19"/>
      <c r="CX70" s="446"/>
      <c r="CY70" s="446"/>
      <c r="CZ70" s="446"/>
    </row>
    <row r="71" spans="2:85" ht="40.5" customHeight="1" thickBot="1" thickTop="1">
      <c r="B71" s="461" t="str">
        <f>IF(C71&lt;0%,D71,IF(C71&gt;0%,E71," "))</f>
        <v>Augmentation du taux de cotisation au Régime Universel de</v>
      </c>
      <c r="C71" s="462">
        <f>V65-O65</f>
        <v>0.025407666666666662</v>
      </c>
      <c r="D71" s="463" t="s">
        <v>276</v>
      </c>
      <c r="E71" s="464" t="s">
        <v>277</v>
      </c>
      <c r="G71" s="5"/>
      <c r="H71" s="57"/>
      <c r="M71" s="607" t="str">
        <f>B71</f>
        <v>Augmentation du taux de cotisation au Régime Universel de</v>
      </c>
      <c r="N71" s="588"/>
      <c r="O71" s="588"/>
      <c r="P71" s="588"/>
      <c r="Q71" s="588"/>
      <c r="R71" s="588"/>
      <c r="S71" s="588"/>
      <c r="T71" s="588"/>
      <c r="U71" s="588"/>
      <c r="V71" s="465">
        <f>ABS(C71)</f>
        <v>0.025407666666666662</v>
      </c>
      <c r="W71" s="11"/>
      <c r="AF71" s="5"/>
      <c r="AU71" s="2"/>
      <c r="BG71" s="5"/>
      <c r="BH71" s="3"/>
      <c r="BI71" s="1"/>
      <c r="BM71" s="608" t="s">
        <v>278</v>
      </c>
      <c r="BN71" s="609"/>
      <c r="BO71" s="609"/>
      <c r="BP71" s="609"/>
      <c r="BQ71" s="466"/>
      <c r="BR71" s="2"/>
      <c r="BS71" s="2"/>
      <c r="CG71" s="19"/>
    </row>
    <row r="72" spans="2:85" ht="55.5" customHeight="1" thickBot="1" thickTop="1">
      <c r="B72" s="448" t="str">
        <f>IF(C72&lt;0,E72,IF(C72&gt;0,D72," "))</f>
        <v>Par tranche de 1.000  euros cotisés au Régime Universel, la perte de pension sera de :</v>
      </c>
      <c r="C72" s="467">
        <f>(O67-V67)*1000</f>
        <v>610.5243538917398</v>
      </c>
      <c r="D72" s="464" t="s">
        <v>279</v>
      </c>
      <c r="E72" s="464" t="s">
        <v>280</v>
      </c>
      <c r="F72" s="5"/>
      <c r="G72" s="468" t="s">
        <v>271</v>
      </c>
      <c r="H72" s="57"/>
      <c r="M72" s="469"/>
      <c r="N72" s="588" t="str">
        <f>+B72</f>
        <v>Par tranche de 1.000  euros cotisés au Régime Universel, la perte de pension sera de :</v>
      </c>
      <c r="O72" s="588"/>
      <c r="P72" s="588"/>
      <c r="Q72" s="588"/>
      <c r="R72" s="588"/>
      <c r="S72" s="588"/>
      <c r="T72" s="588"/>
      <c r="U72" s="588"/>
      <c r="V72" s="459">
        <f>C72</f>
        <v>610.5243538917398</v>
      </c>
      <c r="W72" s="11"/>
      <c r="AF72" s="5"/>
      <c r="AU72" s="2"/>
      <c r="BG72" s="5"/>
      <c r="BH72" s="3"/>
      <c r="BI72" s="1"/>
      <c r="BM72" s="466"/>
      <c r="BN72" s="466"/>
      <c r="BO72" s="466"/>
      <c r="BP72" s="466"/>
      <c r="BQ72" s="466"/>
      <c r="BR72" s="2"/>
      <c r="BS72" s="2"/>
      <c r="CG72" s="19"/>
    </row>
    <row r="73" spans="2:85" ht="53.25" customHeight="1" thickBot="1" thickTop="1">
      <c r="B73" s="448" t="s">
        <v>281</v>
      </c>
      <c r="C73" s="470" t="str">
        <f>IF(V73&gt;0%,B73,IF(V73&lt;0%,D73," "))</f>
        <v>Pour 1 euro cotisé la pension au Régime Universel est inférieure de</v>
      </c>
      <c r="D73" s="470" t="s">
        <v>282</v>
      </c>
      <c r="E73" s="471"/>
      <c r="H73" s="57"/>
      <c r="M73" s="589" t="str">
        <f>B73</f>
        <v>Pour 1 euro cotisé la pension au Régime Universel est inférieure de</v>
      </c>
      <c r="N73" s="590"/>
      <c r="O73" s="590"/>
      <c r="P73" s="590"/>
      <c r="Q73" s="590"/>
      <c r="R73" s="590"/>
      <c r="S73" s="590"/>
      <c r="T73" s="590"/>
      <c r="U73" s="590"/>
      <c r="V73" s="472">
        <f>(O67-V67)/O67</f>
        <v>0.23194880813005694</v>
      </c>
      <c r="W73" s="11"/>
      <c r="AF73" s="5"/>
      <c r="AU73" s="2"/>
      <c r="BG73" s="5"/>
      <c r="BH73" s="3"/>
      <c r="BI73" s="1"/>
      <c r="BR73" s="2"/>
      <c r="BS73" s="2"/>
      <c r="CG73" s="19"/>
    </row>
    <row r="74" spans="2:256" ht="47.25" customHeight="1" thickBot="1" thickTop="1">
      <c r="B74" s="474"/>
      <c r="C74" s="475"/>
      <c r="D74" s="475"/>
      <c r="E74" s="475"/>
      <c r="F74" s="475"/>
      <c r="G74" s="475"/>
      <c r="H74" s="144"/>
      <c r="M74" s="591" t="s">
        <v>283</v>
      </c>
      <c r="N74" s="592"/>
      <c r="O74" s="592"/>
      <c r="P74" s="592"/>
      <c r="Q74" s="592"/>
      <c r="R74" s="592"/>
      <c r="S74" s="592"/>
      <c r="T74" s="592"/>
      <c r="U74" s="592"/>
      <c r="V74" s="476">
        <f>O68-V68</f>
        <v>0.06507482924539632</v>
      </c>
      <c r="W74" s="11"/>
      <c r="X74" s="11"/>
      <c r="AU74" s="2"/>
      <c r="BG74" s="5"/>
      <c r="BH74" s="3"/>
      <c r="BI74" s="1"/>
      <c r="BR74" s="2"/>
      <c r="BS74" s="2"/>
      <c r="BV74" s="438"/>
      <c r="CG74" s="438"/>
      <c r="CH74" s="438"/>
      <c r="CI74" s="438"/>
      <c r="CJ74" s="438"/>
      <c r="CX74" s="438"/>
      <c r="CY74" s="438"/>
      <c r="CZ74" s="438"/>
      <c r="DA74" s="438"/>
      <c r="DB74" s="438"/>
      <c r="DC74" s="438"/>
      <c r="DD74" s="438"/>
      <c r="DE74" s="438"/>
      <c r="DF74" s="438"/>
      <c r="DG74" s="438"/>
      <c r="DH74" s="438"/>
      <c r="DI74" s="438"/>
      <c r="DJ74" s="438"/>
      <c r="DK74" s="438"/>
      <c r="DL74" s="438"/>
      <c r="DM74" s="438"/>
      <c r="DN74" s="438"/>
      <c r="DO74" s="438"/>
      <c r="DP74" s="438"/>
      <c r="DQ74" s="438"/>
      <c r="DR74" s="438"/>
      <c r="DS74" s="438"/>
      <c r="DT74" s="438"/>
      <c r="DU74" s="438"/>
      <c r="DV74" s="438"/>
      <c r="DW74" s="438"/>
      <c r="DX74" s="438"/>
      <c r="DY74" s="438"/>
      <c r="DZ74" s="438"/>
      <c r="EA74" s="438"/>
      <c r="EB74" s="438"/>
      <c r="EC74" s="438"/>
      <c r="ED74" s="438"/>
      <c r="EE74" s="438"/>
      <c r="EF74" s="438"/>
      <c r="EG74" s="438"/>
      <c r="EH74" s="438"/>
      <c r="EI74" s="438"/>
      <c r="EJ74" s="438"/>
      <c r="EK74" s="438"/>
      <c r="EL74" s="438"/>
      <c r="EM74" s="438"/>
      <c r="EN74" s="438"/>
      <c r="EO74" s="438"/>
      <c r="EP74" s="438"/>
      <c r="EQ74" s="438"/>
      <c r="ER74" s="438"/>
      <c r="ES74" s="438"/>
      <c r="ET74" s="438"/>
      <c r="EU74" s="438"/>
      <c r="EV74" s="438"/>
      <c r="EW74" s="438"/>
      <c r="EX74" s="438"/>
      <c r="EY74" s="438"/>
      <c r="EZ74" s="438"/>
      <c r="FA74" s="438"/>
      <c r="FB74" s="438"/>
      <c r="FC74" s="438"/>
      <c r="FD74" s="438"/>
      <c r="FE74" s="438"/>
      <c r="FF74" s="438"/>
      <c r="FG74" s="438"/>
      <c r="FH74" s="438"/>
      <c r="FI74" s="438"/>
      <c r="FJ74" s="438"/>
      <c r="FK74" s="438"/>
      <c r="FL74" s="438"/>
      <c r="FM74" s="438"/>
      <c r="FN74" s="438"/>
      <c r="FO74" s="438"/>
      <c r="FP74" s="438"/>
      <c r="FQ74" s="438"/>
      <c r="FR74" s="438"/>
      <c r="FS74" s="438"/>
      <c r="FT74" s="438"/>
      <c r="FU74" s="438"/>
      <c r="FV74" s="438"/>
      <c r="FW74" s="438"/>
      <c r="FX74" s="438"/>
      <c r="FY74" s="438"/>
      <c r="FZ74" s="438"/>
      <c r="GA74" s="438"/>
      <c r="GB74" s="438"/>
      <c r="GC74" s="438"/>
      <c r="GD74" s="438"/>
      <c r="GE74" s="438"/>
      <c r="GF74" s="438"/>
      <c r="GG74" s="438"/>
      <c r="GH74" s="438"/>
      <c r="GI74" s="438"/>
      <c r="GJ74" s="438"/>
      <c r="GK74" s="438"/>
      <c r="GL74" s="438"/>
      <c r="GM74" s="438"/>
      <c r="GN74" s="438"/>
      <c r="GO74" s="438"/>
      <c r="GP74" s="438"/>
      <c r="GQ74" s="438"/>
      <c r="GR74" s="438"/>
      <c r="GS74" s="438"/>
      <c r="GT74" s="438"/>
      <c r="GU74" s="438"/>
      <c r="GV74" s="438"/>
      <c r="GW74" s="438"/>
      <c r="GX74" s="438"/>
      <c r="GY74" s="438"/>
      <c r="GZ74" s="438"/>
      <c r="HA74" s="438"/>
      <c r="HB74" s="438"/>
      <c r="HC74" s="438"/>
      <c r="HD74" s="438"/>
      <c r="HE74" s="438"/>
      <c r="HF74" s="438"/>
      <c r="HG74" s="438"/>
      <c r="HH74" s="438"/>
      <c r="HI74" s="438"/>
      <c r="HJ74" s="438"/>
      <c r="HK74" s="438"/>
      <c r="HL74" s="438"/>
      <c r="HM74" s="438"/>
      <c r="HN74" s="438"/>
      <c r="HO74" s="438"/>
      <c r="HP74" s="438"/>
      <c r="HQ74" s="438"/>
      <c r="HR74" s="438"/>
      <c r="HS74" s="438"/>
      <c r="HT74" s="438"/>
      <c r="HU74" s="438"/>
      <c r="HV74" s="438"/>
      <c r="HW74" s="438"/>
      <c r="HX74" s="438"/>
      <c r="HY74" s="438"/>
      <c r="HZ74" s="438"/>
      <c r="IA74" s="438"/>
      <c r="IB74" s="438"/>
      <c r="IC74" s="438"/>
      <c r="ID74" s="438"/>
      <c r="IE74" s="438"/>
      <c r="IF74" s="438"/>
      <c r="IG74" s="438"/>
      <c r="IH74" s="438"/>
      <c r="II74" s="438"/>
      <c r="IJ74" s="438"/>
      <c r="IK74" s="438"/>
      <c r="IL74" s="438"/>
      <c r="IM74" s="438"/>
      <c r="IN74" s="438"/>
      <c r="IO74" s="438"/>
      <c r="IP74" s="438"/>
      <c r="IQ74" s="438"/>
      <c r="IR74" s="438"/>
      <c r="IS74" s="438"/>
      <c r="IT74" s="438"/>
      <c r="IU74" s="438"/>
      <c r="IV74" s="438"/>
    </row>
    <row r="75" spans="23:85" ht="59.25" customHeight="1" hidden="1" thickTop="1">
      <c r="W75" s="11"/>
      <c r="X75" s="11"/>
      <c r="AA75" s="5"/>
      <c r="AB75" s="5"/>
      <c r="AF75" s="5"/>
      <c r="AU75" s="2"/>
      <c r="BG75" s="5"/>
      <c r="BH75" s="3"/>
      <c r="BI75" s="1"/>
      <c r="BR75" s="2"/>
      <c r="BS75" s="2"/>
      <c r="CG75" s="19"/>
    </row>
    <row r="76" spans="23:256" ht="12" customHeight="1" thickBot="1" thickTop="1">
      <c r="W76" s="11"/>
      <c r="X76" s="11"/>
      <c r="AU76" s="2"/>
      <c r="BG76" s="5"/>
      <c r="BH76" s="3"/>
      <c r="BI76" s="1"/>
      <c r="BR76" s="2"/>
      <c r="BS76" s="2"/>
      <c r="BU76" s="2"/>
      <c r="CH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2:85" ht="69" customHeight="1" thickBot="1" thickTop="1">
      <c r="B77" s="477" t="s">
        <v>284</v>
      </c>
      <c r="C77" s="478">
        <v>902608841</v>
      </c>
      <c r="D77" s="2"/>
      <c r="M77" s="593" t="s">
        <v>32</v>
      </c>
      <c r="N77" s="594"/>
      <c r="O77" s="594"/>
      <c r="P77" s="594"/>
      <c r="Q77" s="594"/>
      <c r="R77" s="594"/>
      <c r="S77" s="594"/>
      <c r="T77" s="594"/>
      <c r="U77" s="594"/>
      <c r="V77" s="595"/>
      <c r="W77" s="11"/>
      <c r="X77" s="11"/>
      <c r="AU77" s="2"/>
      <c r="BG77" s="5"/>
      <c r="BH77" s="3"/>
      <c r="BI77" s="1"/>
      <c r="BS77" s="2"/>
      <c r="CG77" s="19"/>
    </row>
    <row r="78" spans="2:85" ht="39" customHeight="1" thickBot="1" thickTop="1">
      <c r="B78" s="477" t="s">
        <v>285</v>
      </c>
      <c r="C78" s="478">
        <v>931254</v>
      </c>
      <c r="D78" s="2"/>
      <c r="M78" s="596" t="s">
        <v>37</v>
      </c>
      <c r="N78" s="597"/>
      <c r="O78" s="597"/>
      <c r="P78" s="597"/>
      <c r="Q78" s="597"/>
      <c r="R78" s="597"/>
      <c r="S78" s="597"/>
      <c r="T78" s="597"/>
      <c r="U78" s="597"/>
      <c r="V78" s="598"/>
      <c r="W78" s="11"/>
      <c r="X78" s="11"/>
      <c r="AU78" s="2"/>
      <c r="BG78" s="5"/>
      <c r="BH78" s="3"/>
      <c r="BI78" s="1"/>
      <c r="BS78" s="2"/>
      <c r="CG78" s="19"/>
    </row>
    <row r="79" spans="2:85" ht="42" customHeight="1" thickBot="1" thickTop="1">
      <c r="B79" s="477" t="s">
        <v>286</v>
      </c>
      <c r="C79" s="479">
        <f>C77/C78</f>
        <v>969.2402298406236</v>
      </c>
      <c r="D79" s="2"/>
      <c r="M79" s="599" t="s">
        <v>287</v>
      </c>
      <c r="N79" s="600"/>
      <c r="O79" s="600"/>
      <c r="P79" s="600"/>
      <c r="Q79" s="600"/>
      <c r="R79" s="600"/>
      <c r="S79" s="600"/>
      <c r="T79" s="600"/>
      <c r="U79" s="600"/>
      <c r="V79" s="587">
        <f>C79</f>
        <v>969.2402298406236</v>
      </c>
      <c r="W79" s="11"/>
      <c r="X79" s="11"/>
      <c r="AU79" s="2"/>
      <c r="BG79" s="5"/>
      <c r="BH79" s="3"/>
      <c r="BI79" s="1"/>
      <c r="BS79" s="2"/>
      <c r="CG79" s="19"/>
    </row>
    <row r="80" spans="4:85" ht="16.5" customHeight="1" thickTop="1">
      <c r="D80" s="2"/>
      <c r="M80" s="2"/>
      <c r="N80" s="2"/>
      <c r="O80" s="2"/>
      <c r="P80" s="2"/>
      <c r="Q80" s="2"/>
      <c r="R80" s="2"/>
      <c r="S80" s="2"/>
      <c r="T80" s="2"/>
      <c r="U80" s="2"/>
      <c r="V80" s="2"/>
      <c r="W80" s="11"/>
      <c r="X80" s="11"/>
      <c r="AT80" s="2"/>
      <c r="AU80" s="2"/>
      <c r="BG80" s="5"/>
      <c r="BH80" s="3"/>
      <c r="BI80" s="1"/>
      <c r="BS80" s="2"/>
      <c r="CG80" s="19"/>
    </row>
    <row r="81" spans="4:85" ht="16.5" customHeight="1">
      <c r="D81" s="2"/>
      <c r="W81" s="11"/>
      <c r="X81" s="11"/>
      <c r="AT81" s="2"/>
      <c r="AU81" s="2"/>
      <c r="BS81" s="2"/>
      <c r="CA81" s="1"/>
      <c r="CB81" s="1"/>
      <c r="CC81" s="1"/>
      <c r="CG81" s="19"/>
    </row>
    <row r="82" spans="23:85" ht="28.5">
      <c r="W82" s="11"/>
      <c r="X82" s="11"/>
      <c r="AT82" s="2"/>
      <c r="AU82" s="2"/>
      <c r="BR82" s="2"/>
      <c r="BS82" s="2"/>
      <c r="CA82" s="1"/>
      <c r="CB82" s="1"/>
      <c r="CC82" s="1"/>
      <c r="CG82" s="19"/>
    </row>
    <row r="83" spans="23:85" ht="28.5">
      <c r="W83" s="11"/>
      <c r="X83" s="11"/>
      <c r="AT83" s="2"/>
      <c r="AU83" s="2"/>
      <c r="BR83" s="2"/>
      <c r="BS83" s="2"/>
      <c r="CA83" s="1"/>
      <c r="CB83" s="1"/>
      <c r="CC83" s="1"/>
      <c r="CG83" s="19"/>
    </row>
    <row r="84" spans="23:85" ht="28.5">
      <c r="W84" s="11"/>
      <c r="X84" s="11"/>
      <c r="AT84" s="2"/>
      <c r="AU84" s="2"/>
      <c r="CA84" s="1"/>
      <c r="CB84" s="1"/>
      <c r="CC84" s="1"/>
      <c r="CG84" s="19"/>
    </row>
    <row r="85" spans="23:203" ht="24">
      <c r="W85" s="11"/>
      <c r="X85" s="11"/>
      <c r="AT85" s="2"/>
      <c r="AU85" s="2"/>
      <c r="CA85" s="1"/>
      <c r="CB85" s="1"/>
      <c r="CC85" s="1"/>
      <c r="CH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row>
    <row r="86" spans="23:203" ht="24">
      <c r="W86" s="11"/>
      <c r="X86" s="11"/>
      <c r="AT86" s="207"/>
      <c r="AU86" s="207"/>
      <c r="CA86" s="1"/>
      <c r="CB86" s="1"/>
      <c r="CH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row>
    <row r="87" spans="23:101" s="207" customFormat="1" ht="24">
      <c r="W87" s="11"/>
      <c r="X87" s="11"/>
      <c r="BI87" s="5"/>
      <c r="BJ87" s="5"/>
      <c r="BK87" s="5"/>
      <c r="BL87" s="5"/>
      <c r="BM87" s="5"/>
      <c r="BN87" s="5"/>
      <c r="BO87" s="5"/>
      <c r="BP87" s="5"/>
      <c r="BQ87" s="5"/>
      <c r="BR87" s="5"/>
      <c r="BS87" s="5"/>
      <c r="CA87" s="5"/>
      <c r="CB87" s="5"/>
      <c r="CC87" s="5"/>
      <c r="CK87" s="2"/>
      <c r="CL87" s="2"/>
      <c r="CM87" s="1"/>
      <c r="CN87" s="1"/>
      <c r="CO87" s="1"/>
      <c r="CP87" s="1"/>
      <c r="CQ87" s="1"/>
      <c r="CR87" s="1"/>
      <c r="CS87" s="1"/>
      <c r="CT87" s="1"/>
      <c r="CU87" s="1"/>
      <c r="CV87" s="1"/>
      <c r="CW87" s="1"/>
    </row>
    <row r="88" spans="23:101" s="207" customFormat="1" ht="24">
      <c r="W88" s="11"/>
      <c r="X88" s="11"/>
      <c r="BI88" s="5"/>
      <c r="BJ88" s="5"/>
      <c r="BK88" s="5"/>
      <c r="BL88" s="5"/>
      <c r="BM88" s="5"/>
      <c r="BN88" s="5"/>
      <c r="BO88" s="5"/>
      <c r="BP88" s="5"/>
      <c r="BQ88" s="5"/>
      <c r="BR88" s="5"/>
      <c r="BS88" s="5"/>
      <c r="CA88" s="5"/>
      <c r="CB88" s="5"/>
      <c r="CC88" s="5"/>
      <c r="CK88" s="2"/>
      <c r="CL88" s="2"/>
      <c r="CM88" s="1"/>
      <c r="CN88" s="1"/>
      <c r="CO88" s="1"/>
      <c r="CP88" s="1"/>
      <c r="CQ88" s="1"/>
      <c r="CR88" s="1"/>
      <c r="CS88" s="1"/>
      <c r="CT88" s="1"/>
      <c r="CU88" s="1"/>
      <c r="CV88" s="1"/>
      <c r="CW88" s="1"/>
    </row>
    <row r="89" spans="23:101" s="207" customFormat="1" ht="24">
      <c r="W89" s="11"/>
      <c r="X89" s="11"/>
      <c r="BI89" s="5"/>
      <c r="BJ89" s="5"/>
      <c r="BK89" s="5"/>
      <c r="BL89" s="5"/>
      <c r="BM89" s="5"/>
      <c r="BN89" s="5"/>
      <c r="BO89" s="5"/>
      <c r="BP89" s="5"/>
      <c r="BQ89" s="5"/>
      <c r="BR89" s="5"/>
      <c r="BS89" s="5"/>
      <c r="CA89" s="5"/>
      <c r="CB89" s="5"/>
      <c r="CK89" s="2"/>
      <c r="CL89" s="2"/>
      <c r="CM89" s="1"/>
      <c r="CN89" s="1"/>
      <c r="CO89" s="1"/>
      <c r="CP89" s="1"/>
      <c r="CQ89" s="1"/>
      <c r="CR89" s="1"/>
      <c r="CS89" s="1"/>
      <c r="CT89" s="1"/>
      <c r="CU89" s="1"/>
      <c r="CV89" s="1"/>
      <c r="CW89" s="1"/>
    </row>
    <row r="90" spans="23:101" s="207" customFormat="1" ht="24.75" thickBot="1">
      <c r="W90" s="11"/>
      <c r="X90" s="11"/>
      <c r="BI90" s="5"/>
      <c r="BJ90" s="5"/>
      <c r="BK90" s="5"/>
      <c r="BL90" s="5"/>
      <c r="BM90" s="5"/>
      <c r="BN90" s="5"/>
      <c r="BO90" s="5"/>
      <c r="BP90" s="5"/>
      <c r="BQ90" s="5"/>
      <c r="BR90" s="5"/>
      <c r="BS90" s="5"/>
      <c r="CA90" s="5"/>
      <c r="CB90" s="5"/>
      <c r="CK90" s="2"/>
      <c r="CL90" s="2"/>
      <c r="CM90" s="1"/>
      <c r="CN90" s="1"/>
      <c r="CO90" s="1"/>
      <c r="CP90" s="1"/>
      <c r="CQ90" s="1"/>
      <c r="CR90" s="1"/>
      <c r="CS90" s="1"/>
      <c r="CT90" s="1"/>
      <c r="CU90" s="1"/>
      <c r="CV90" s="1"/>
      <c r="CW90" s="1"/>
    </row>
    <row r="91" spans="2:101" s="207" customFormat="1" ht="33.75" thickBot="1" thickTop="1">
      <c r="B91" s="480" t="s">
        <v>288</v>
      </c>
      <c r="C91" s="481">
        <v>2</v>
      </c>
      <c r="D91" s="482" t="s">
        <v>289</v>
      </c>
      <c r="E91" s="112"/>
      <c r="F91" s="112"/>
      <c r="G91" s="112"/>
      <c r="H91" s="112"/>
      <c r="I91" s="372"/>
      <c r="J91" s="1"/>
      <c r="W91" s="11"/>
      <c r="X91" s="11"/>
      <c r="BI91" s="5"/>
      <c r="BJ91" s="5"/>
      <c r="BK91" s="5"/>
      <c r="BL91" s="5"/>
      <c r="BM91" s="5"/>
      <c r="BN91" s="5"/>
      <c r="BO91" s="5"/>
      <c r="BP91" s="5"/>
      <c r="BQ91" s="5"/>
      <c r="BR91" s="5"/>
      <c r="BS91" s="5"/>
      <c r="CA91" s="5"/>
      <c r="CB91" s="5"/>
      <c r="CK91" s="2"/>
      <c r="CL91" s="2"/>
      <c r="CM91" s="1"/>
      <c r="CN91" s="1"/>
      <c r="CO91" s="1"/>
      <c r="CP91" s="1"/>
      <c r="CQ91" s="1"/>
      <c r="CR91" s="1"/>
      <c r="CS91" s="1"/>
      <c r="CT91" s="1"/>
      <c r="CU91" s="1"/>
      <c r="CV91" s="1"/>
      <c r="CW91" s="1"/>
    </row>
    <row r="92" spans="2:101" s="207" customFormat="1" ht="24.75" thickTop="1">
      <c r="B92" s="483" t="s">
        <v>290</v>
      </c>
      <c r="C92" s="484"/>
      <c r="D92" s="485" t="s">
        <v>291</v>
      </c>
      <c r="E92" s="485"/>
      <c r="F92" s="486">
        <f>(B16*3.5)*F93</f>
        <v>14109.648000000001</v>
      </c>
      <c r="G92" s="487">
        <v>14183</v>
      </c>
      <c r="H92" s="488" t="s">
        <v>11</v>
      </c>
      <c r="I92" s="489">
        <f>14183*10</f>
        <v>141830</v>
      </c>
      <c r="J92" s="1"/>
      <c r="W92" s="11"/>
      <c r="X92" s="11"/>
      <c r="BI92" s="5"/>
      <c r="BJ92" s="5"/>
      <c r="BK92" s="5"/>
      <c r="BL92" s="5"/>
      <c r="BM92" s="5"/>
      <c r="BN92" s="5"/>
      <c r="BO92" s="5"/>
      <c r="BP92" s="5"/>
      <c r="BQ92" s="5"/>
      <c r="BR92" s="5"/>
      <c r="BS92" s="5"/>
      <c r="CA92" s="5"/>
      <c r="CB92" s="5"/>
      <c r="CC92" s="5"/>
      <c r="CK92" s="2"/>
      <c r="CL92" s="2"/>
      <c r="CM92" s="1"/>
      <c r="CN92" s="1"/>
      <c r="CO92" s="1"/>
      <c r="CP92" s="1"/>
      <c r="CQ92" s="1"/>
      <c r="CR92" s="1"/>
      <c r="CS92" s="1"/>
      <c r="CT92" s="1"/>
      <c r="CU92" s="1"/>
      <c r="CV92" s="1"/>
      <c r="CW92" s="1"/>
    </row>
    <row r="93" spans="2:101" s="207" customFormat="1" ht="30.75" thickBot="1">
      <c r="B93" s="490" t="s">
        <v>292</v>
      </c>
      <c r="C93" s="491"/>
      <c r="D93" s="491"/>
      <c r="E93" s="491"/>
      <c r="F93" s="492">
        <v>0.098</v>
      </c>
      <c r="G93" s="493" t="s">
        <v>293</v>
      </c>
      <c r="H93" s="494" t="s">
        <v>294</v>
      </c>
      <c r="I93" s="495" t="s">
        <v>295</v>
      </c>
      <c r="J93" s="1"/>
      <c r="W93" s="11"/>
      <c r="X93" s="11"/>
      <c r="BI93" s="5"/>
      <c r="BJ93" s="5"/>
      <c r="BK93" s="5"/>
      <c r="BL93" s="5"/>
      <c r="BM93" s="5"/>
      <c r="BN93" s="5"/>
      <c r="BO93" s="5"/>
      <c r="BP93" s="5"/>
      <c r="BQ93" s="5"/>
      <c r="BR93" s="5"/>
      <c r="BS93" s="5"/>
      <c r="CA93" s="5"/>
      <c r="CB93" s="5"/>
      <c r="CC93" s="5"/>
      <c r="CK93" s="2"/>
      <c r="CL93" s="2"/>
      <c r="CM93" s="1"/>
      <c r="CN93" s="1"/>
      <c r="CO93" s="1"/>
      <c r="CP93" s="1"/>
      <c r="CQ93" s="1"/>
      <c r="CR93" s="1"/>
      <c r="CS93" s="1"/>
      <c r="CT93" s="1"/>
      <c r="CU93" s="1"/>
      <c r="CV93" s="1"/>
      <c r="CW93" s="1"/>
    </row>
    <row r="94" spans="2:101" s="207" customFormat="1" ht="50.25" customHeight="1" thickBot="1" thickTop="1">
      <c r="B94" s="496" t="s">
        <v>296</v>
      </c>
      <c r="C94" s="497">
        <f>+IF(E16&lt;=I92,E16*F93,IF(E16&gt;I92,F92," "))</f>
        <v>7056</v>
      </c>
      <c r="D94" s="498" t="s">
        <v>297</v>
      </c>
      <c r="E94" s="499"/>
      <c r="F94" s="500">
        <f>IF(E16&lt;=I92,E16/G92,IF(E16&gt;I92,10," "))</f>
        <v>5.076500035253472</v>
      </c>
      <c r="G94" s="501" t="s">
        <v>82</v>
      </c>
      <c r="H94" s="502">
        <v>69</v>
      </c>
      <c r="I94" s="503">
        <f>H94*F94</f>
        <v>350.2785024324896</v>
      </c>
      <c r="J94" s="1"/>
      <c r="W94" s="11"/>
      <c r="X94" s="11"/>
      <c r="BI94" s="5"/>
      <c r="BJ94" s="5"/>
      <c r="BK94" s="5"/>
      <c r="BL94" s="5"/>
      <c r="BM94" s="5"/>
      <c r="BN94" s="5"/>
      <c r="BO94" s="5"/>
      <c r="BP94" s="5"/>
      <c r="BQ94" s="5"/>
      <c r="BR94" s="5"/>
      <c r="BS94" s="5"/>
      <c r="CA94" s="5"/>
      <c r="CB94" s="5"/>
      <c r="CK94" s="2"/>
      <c r="CL94" s="2"/>
      <c r="CM94" s="1"/>
      <c r="CN94" s="1"/>
      <c r="CO94" s="1"/>
      <c r="CP94" s="1"/>
      <c r="CQ94" s="1"/>
      <c r="CR94" s="1"/>
      <c r="CS94" s="1"/>
      <c r="CT94" s="1"/>
      <c r="CU94" s="1"/>
      <c r="CV94" s="1"/>
      <c r="CW94" s="1"/>
    </row>
    <row r="95" spans="2:101" s="207" customFormat="1" ht="25.5" thickBot="1" thickTop="1">
      <c r="B95" s="504" t="s">
        <v>298</v>
      </c>
      <c r="C95" s="505" t="s">
        <v>299</v>
      </c>
      <c r="D95" s="2"/>
      <c r="E95" s="2"/>
      <c r="F95" s="506" t="s">
        <v>300</v>
      </c>
      <c r="G95" s="507"/>
      <c r="H95" s="508">
        <v>27</v>
      </c>
      <c r="I95" s="509"/>
      <c r="J95" s="1"/>
      <c r="W95" s="11"/>
      <c r="X95" s="11"/>
      <c r="AU95" s="5"/>
      <c r="AV95" s="5"/>
      <c r="AW95" s="5"/>
      <c r="AX95" s="5"/>
      <c r="AY95" s="5"/>
      <c r="AZ95" s="5"/>
      <c r="BI95" s="5"/>
      <c r="BJ95" s="5"/>
      <c r="BK95" s="5"/>
      <c r="BL95" s="5"/>
      <c r="BM95" s="5"/>
      <c r="BN95" s="5"/>
      <c r="BO95" s="5"/>
      <c r="BP95" s="5"/>
      <c r="BQ95" s="5"/>
      <c r="BR95" s="5"/>
      <c r="BS95" s="5"/>
      <c r="BZ95" s="5"/>
      <c r="CA95" s="5"/>
      <c r="CB95" s="5"/>
      <c r="CK95" s="2"/>
      <c r="CL95" s="2"/>
      <c r="CM95" s="1"/>
      <c r="CN95" s="1"/>
      <c r="CO95" s="1"/>
      <c r="CP95" s="1"/>
      <c r="CQ95" s="1"/>
      <c r="CR95" s="1"/>
      <c r="CS95" s="1"/>
      <c r="CT95" s="1"/>
      <c r="CU95" s="1"/>
      <c r="CV95" s="1"/>
      <c r="CW95" s="1"/>
    </row>
    <row r="96" spans="2:101" s="207" customFormat="1" ht="25.5" thickBot="1" thickTop="1">
      <c r="B96" s="510"/>
      <c r="C96" s="511" t="s">
        <v>301</v>
      </c>
      <c r="D96" s="512" t="s">
        <v>302</v>
      </c>
      <c r="E96" s="513" t="s">
        <v>303</v>
      </c>
      <c r="F96" s="514" t="s">
        <v>304</v>
      </c>
      <c r="G96" s="515"/>
      <c r="H96" s="508">
        <v>9</v>
      </c>
      <c r="I96" s="509"/>
      <c r="J96" s="1"/>
      <c r="W96" s="11"/>
      <c r="X96" s="11"/>
      <c r="AU96" s="5"/>
      <c r="AV96" s="5"/>
      <c r="AW96" s="5"/>
      <c r="AX96" s="5"/>
      <c r="AY96" s="5"/>
      <c r="AZ96" s="5"/>
      <c r="BI96" s="5"/>
      <c r="BJ96" s="5"/>
      <c r="BK96" s="5"/>
      <c r="BL96" s="5"/>
      <c r="BM96" s="5"/>
      <c r="BN96" s="5"/>
      <c r="BO96" s="5"/>
      <c r="BP96" s="5"/>
      <c r="BQ96" s="5"/>
      <c r="BR96" s="5"/>
      <c r="BS96" s="5"/>
      <c r="CK96" s="2"/>
      <c r="CL96" s="2"/>
      <c r="CM96" s="1"/>
      <c r="CN96" s="1"/>
      <c r="CO96" s="1"/>
      <c r="CP96" s="1"/>
      <c r="CQ96" s="1"/>
      <c r="CR96" s="1"/>
      <c r="CS96" s="1"/>
      <c r="CT96" s="1"/>
      <c r="CU96" s="1"/>
      <c r="CV96" s="1"/>
      <c r="CW96" s="1"/>
    </row>
    <row r="97" spans="2:101" s="207" customFormat="1" ht="25.5" thickBot="1" thickTop="1">
      <c r="B97" s="516" t="s">
        <v>305</v>
      </c>
      <c r="C97" s="517">
        <v>1691</v>
      </c>
      <c r="D97" s="518">
        <v>0.012</v>
      </c>
      <c r="E97" s="519">
        <f>C16*D97</f>
        <v>2468.16</v>
      </c>
      <c r="F97" s="520" t="s">
        <v>306</v>
      </c>
      <c r="G97" s="521"/>
      <c r="H97" s="522">
        <v>7828.7</v>
      </c>
      <c r="I97" s="509"/>
      <c r="J97" s="1"/>
      <c r="W97" s="11"/>
      <c r="X97" s="11"/>
      <c r="AU97" s="523"/>
      <c r="AV97" s="5"/>
      <c r="AW97" s="5"/>
      <c r="AX97" s="5"/>
      <c r="AY97" s="5"/>
      <c r="AZ97" s="5"/>
      <c r="BI97" s="5">
        <v>8</v>
      </c>
      <c r="BJ97" s="5"/>
      <c r="BK97" s="5"/>
      <c r="BL97" s="5"/>
      <c r="BM97" s="5"/>
      <c r="BN97" s="5"/>
      <c r="BO97" s="5"/>
      <c r="BP97" s="5"/>
      <c r="BQ97" s="5"/>
      <c r="BR97" s="5"/>
      <c r="BS97" s="5"/>
      <c r="CK97" s="2"/>
      <c r="CL97" s="2"/>
      <c r="CM97" s="1"/>
      <c r="CN97" s="1"/>
      <c r="CO97" s="1"/>
      <c r="CP97" s="1"/>
      <c r="CQ97" s="1"/>
      <c r="CR97" s="1"/>
      <c r="CS97" s="1"/>
      <c r="CT97" s="1"/>
      <c r="CU97" s="1"/>
      <c r="CV97" s="1"/>
      <c r="CW97" s="1"/>
    </row>
    <row r="98" spans="2:101" s="207" customFormat="1" ht="54" customHeight="1" thickBot="1" thickTop="1">
      <c r="B98" s="524" t="s">
        <v>307</v>
      </c>
      <c r="C98" s="525">
        <v>5073</v>
      </c>
      <c r="D98" s="526">
        <v>0.036</v>
      </c>
      <c r="E98" s="527">
        <f>C16*D98</f>
        <v>7404.48</v>
      </c>
      <c r="F98" s="528" t="s">
        <v>308</v>
      </c>
      <c r="G98" s="529" t="s">
        <v>309</v>
      </c>
      <c r="H98" s="530">
        <f>H97*9</f>
        <v>70458.3</v>
      </c>
      <c r="I98" s="509"/>
      <c r="J98" s="1"/>
      <c r="X98" s="11"/>
      <c r="AW98" s="531"/>
      <c r="AX98" s="532">
        <f>BH82</f>
        <v>0</v>
      </c>
      <c r="BI98" s="533">
        <v>10</v>
      </c>
      <c r="BJ98" s="534"/>
      <c r="BK98" s="5"/>
      <c r="BL98" s="5"/>
      <c r="BM98" s="5"/>
      <c r="BN98" s="5"/>
      <c r="BO98" s="5"/>
      <c r="BP98" s="5"/>
      <c r="BQ98" s="5"/>
      <c r="BR98" s="5"/>
      <c r="BS98" s="5"/>
      <c r="CK98" s="2"/>
      <c r="CL98" s="2"/>
      <c r="CM98" s="1"/>
      <c r="CN98" s="1"/>
      <c r="CO98" s="1"/>
      <c r="CP98" s="1"/>
      <c r="CQ98" s="1"/>
      <c r="CR98" s="1"/>
      <c r="CS98" s="1"/>
      <c r="CT98" s="1"/>
      <c r="CU98" s="1"/>
      <c r="CV98" s="1"/>
      <c r="CW98" s="1"/>
    </row>
    <row r="99" spans="2:101" s="207" customFormat="1" ht="28.5" thickBot="1" thickTop="1">
      <c r="B99" s="535" t="str">
        <f>C96</f>
        <v>Part forfaitaire :</v>
      </c>
      <c r="C99" s="536">
        <f>IF(C91=1,C97,IF(C91=2,C98," "))</f>
        <v>5073</v>
      </c>
      <c r="D99" s="537" t="s">
        <v>310</v>
      </c>
      <c r="E99" s="538">
        <f>H95</f>
        <v>27</v>
      </c>
      <c r="F99" s="539">
        <f>C97+E97</f>
        <v>4159.16</v>
      </c>
      <c r="G99" s="540" t="s">
        <v>311</v>
      </c>
      <c r="H99" s="541">
        <v>11.31</v>
      </c>
      <c r="I99" s="509"/>
      <c r="J99" s="1"/>
      <c r="X99" s="11"/>
      <c r="AW99" s="5"/>
      <c r="AX99" s="5"/>
      <c r="AZ99" s="5"/>
      <c r="BI99" s="542">
        <v>168</v>
      </c>
      <c r="BJ99" s="534"/>
      <c r="BK99" s="5"/>
      <c r="BL99" s="5"/>
      <c r="BM99" s="5"/>
      <c r="BN99" s="5"/>
      <c r="BO99" s="5"/>
      <c r="BP99" s="5"/>
      <c r="BQ99" s="5"/>
      <c r="BR99" s="5"/>
      <c r="BS99" s="5"/>
      <c r="CK99" s="2"/>
      <c r="CL99" s="2"/>
      <c r="CM99" s="1"/>
      <c r="CN99" s="1"/>
      <c r="CO99" s="1"/>
      <c r="CP99" s="1"/>
      <c r="CQ99" s="1"/>
      <c r="CR99" s="1"/>
      <c r="CS99" s="1"/>
      <c r="CT99" s="1"/>
      <c r="CU99" s="1"/>
      <c r="CV99" s="1"/>
      <c r="CW99" s="1"/>
    </row>
    <row r="100" spans="2:101" s="207" customFormat="1" ht="29.25" customHeight="1" thickBot="1" thickTop="1">
      <c r="B100" s="543" t="s">
        <v>302</v>
      </c>
      <c r="C100" s="536">
        <f>IF(AND(E16&lt;=C16,C91=1),E16*D97,IF(AND(E16&lt;=C16,C91=2),E16*D98,IF(AND(E16&gt;C16,C91=2),E98,IF(AND(E16&gt;C16,C91=1),E97," "))))</f>
        <v>2592</v>
      </c>
      <c r="D100" s="537" t="s">
        <v>312</v>
      </c>
      <c r="E100" s="544">
        <f>IF(E16&lt;=H98,E16/H97,IF(E16&gt;H98,9," "))</f>
        <v>9</v>
      </c>
      <c r="F100" s="545" t="s">
        <v>313</v>
      </c>
      <c r="G100" s="546" t="s">
        <v>314</v>
      </c>
      <c r="H100" s="547">
        <f>+H99*E101</f>
        <v>407.16</v>
      </c>
      <c r="I100" s="509"/>
      <c r="J100" s="1"/>
      <c r="X100" s="11"/>
      <c r="AW100" s="5" t="s">
        <v>315</v>
      </c>
      <c r="AX100" s="5"/>
      <c r="AY100" s="5"/>
      <c r="AZ100" s="5"/>
      <c r="BI100" s="548">
        <v>160</v>
      </c>
      <c r="BJ100" s="534"/>
      <c r="BK100" s="5"/>
      <c r="BL100" s="5"/>
      <c r="BM100" s="5"/>
      <c r="BN100" s="5"/>
      <c r="BO100" s="5"/>
      <c r="BP100" s="5"/>
      <c r="BQ100" s="5"/>
      <c r="BR100" s="5"/>
      <c r="BS100" s="5"/>
      <c r="CK100" s="2"/>
      <c r="CL100" s="2"/>
      <c r="CM100" s="1"/>
      <c r="CN100" s="1"/>
      <c r="CO100" s="1"/>
      <c r="CP100" s="1"/>
      <c r="CQ100" s="1"/>
      <c r="CR100" s="1"/>
      <c r="CS100" s="1"/>
      <c r="CT100" s="1"/>
      <c r="CU100" s="1"/>
      <c r="CV100" s="1"/>
      <c r="CW100" s="1"/>
    </row>
    <row r="101" spans="2:101" s="207" customFormat="1" ht="25.5" thickBot="1" thickTop="1">
      <c r="B101" s="549" t="s">
        <v>316</v>
      </c>
      <c r="C101" s="550">
        <f>+C99+C100</f>
        <v>7665</v>
      </c>
      <c r="D101" s="537" t="s">
        <v>317</v>
      </c>
      <c r="E101" s="551">
        <f>SUM(E99:E100)</f>
        <v>36</v>
      </c>
      <c r="F101" s="552">
        <f>C98+E98</f>
        <v>12477.48</v>
      </c>
      <c r="G101" s="2"/>
      <c r="H101" s="2"/>
      <c r="I101" s="509"/>
      <c r="J101" s="1"/>
      <c r="X101" s="11"/>
      <c r="Y101" s="11"/>
      <c r="Z101" s="11"/>
      <c r="AA101" s="11"/>
      <c r="AB101" s="11"/>
      <c r="AW101" s="553"/>
      <c r="AX101" s="5"/>
      <c r="AY101" s="5"/>
      <c r="AZ101" s="5"/>
      <c r="BI101" s="548">
        <v>161</v>
      </c>
      <c r="BJ101" s="534"/>
      <c r="BK101" s="5"/>
      <c r="BL101" s="5"/>
      <c r="BM101" s="5"/>
      <c r="BN101" s="5"/>
      <c r="BO101" s="5"/>
      <c r="BP101" s="5"/>
      <c r="BQ101" s="5"/>
      <c r="BR101" s="5"/>
      <c r="BS101" s="5"/>
      <c r="CK101" s="2"/>
      <c r="CL101" s="2"/>
      <c r="CM101" s="1"/>
      <c r="CN101" s="1"/>
      <c r="CO101" s="1"/>
      <c r="CP101" s="1"/>
      <c r="CQ101" s="1"/>
      <c r="CR101" s="1"/>
      <c r="CS101" s="1"/>
      <c r="CT101" s="1"/>
      <c r="CU101" s="1"/>
      <c r="CV101" s="1"/>
      <c r="CW101" s="1"/>
    </row>
    <row r="102" spans="2:101" s="207" customFormat="1" ht="25.5" thickBot="1" thickTop="1">
      <c r="B102" s="360"/>
      <c r="C102" s="362"/>
      <c r="D102" s="362"/>
      <c r="E102" s="362"/>
      <c r="F102" s="362"/>
      <c r="G102" s="362"/>
      <c r="H102" s="362"/>
      <c r="I102" s="363"/>
      <c r="X102" s="11"/>
      <c r="Y102" s="11"/>
      <c r="Z102" s="11"/>
      <c r="AA102" s="11"/>
      <c r="AB102" s="11"/>
      <c r="AW102" s="553"/>
      <c r="AX102" s="5"/>
      <c r="AY102" s="5"/>
      <c r="AZ102" s="5"/>
      <c r="BI102" s="533">
        <v>162</v>
      </c>
      <c r="BJ102" s="534"/>
      <c r="BK102" s="5"/>
      <c r="BL102" s="5"/>
      <c r="BM102" s="5"/>
      <c r="BN102" s="5"/>
      <c r="BO102" s="5"/>
      <c r="BP102" s="5"/>
      <c r="BQ102" s="5"/>
      <c r="BR102" s="5"/>
      <c r="BS102" s="5"/>
      <c r="CK102" s="2"/>
      <c r="CL102" s="2"/>
      <c r="CM102" s="1"/>
      <c r="CN102" s="1"/>
      <c r="CO102" s="1"/>
      <c r="CP102" s="1"/>
      <c r="CQ102" s="1"/>
      <c r="CR102" s="1"/>
      <c r="CS102" s="1"/>
      <c r="CT102" s="1"/>
      <c r="CU102" s="1"/>
      <c r="CV102" s="1"/>
      <c r="CW102" s="1"/>
    </row>
    <row r="103" spans="24:101" s="207" customFormat="1" ht="24.75" thickTop="1">
      <c r="X103" s="11"/>
      <c r="Y103" s="11"/>
      <c r="Z103" s="11"/>
      <c r="AA103" s="11"/>
      <c r="AB103" s="11"/>
      <c r="AW103" s="553"/>
      <c r="AX103" s="5"/>
      <c r="AY103" s="5"/>
      <c r="AZ103" s="5"/>
      <c r="BI103" s="533">
        <v>163</v>
      </c>
      <c r="BJ103" s="534"/>
      <c r="BK103" s="5"/>
      <c r="BL103" s="5"/>
      <c r="BM103" s="5"/>
      <c r="BN103" s="5"/>
      <c r="BO103" s="5"/>
      <c r="BP103" s="5"/>
      <c r="BQ103" s="5"/>
      <c r="BR103" s="5"/>
      <c r="BS103" s="5"/>
      <c r="CK103" s="2"/>
      <c r="CL103" s="2"/>
      <c r="CM103" s="1"/>
      <c r="CN103" s="1"/>
      <c r="CO103" s="1"/>
      <c r="CP103" s="1"/>
      <c r="CQ103" s="1"/>
      <c r="CR103" s="1"/>
      <c r="CS103" s="1"/>
      <c r="CT103" s="1"/>
      <c r="CU103" s="1"/>
      <c r="CV103" s="1"/>
      <c r="CW103" s="1"/>
    </row>
    <row r="104" spans="24:101" s="207" customFormat="1" ht="24">
      <c r="X104" s="11"/>
      <c r="Y104" s="11"/>
      <c r="Z104" s="11"/>
      <c r="AA104" s="11"/>
      <c r="AB104" s="11"/>
      <c r="AW104" s="553"/>
      <c r="AX104" s="5"/>
      <c r="AY104" s="5"/>
      <c r="AZ104" s="5"/>
      <c r="BA104" s="5"/>
      <c r="BI104" s="533">
        <v>164</v>
      </c>
      <c r="BJ104" s="534"/>
      <c r="BK104" s="5"/>
      <c r="BL104" s="5"/>
      <c r="BM104" s="5"/>
      <c r="BN104" s="5"/>
      <c r="BO104" s="5"/>
      <c r="BP104" s="5"/>
      <c r="BQ104" s="5"/>
      <c r="BR104" s="5"/>
      <c r="BS104" s="5"/>
      <c r="CK104" s="2"/>
      <c r="CL104" s="2"/>
      <c r="CM104" s="1"/>
      <c r="CN104" s="1"/>
      <c r="CO104" s="1"/>
      <c r="CP104" s="1"/>
      <c r="CQ104" s="1"/>
      <c r="CR104" s="1"/>
      <c r="CS104" s="1"/>
      <c r="CT104" s="1"/>
      <c r="CU104" s="1"/>
      <c r="CV104" s="1"/>
      <c r="CW104" s="1"/>
    </row>
    <row r="105" spans="24:101" s="207" customFormat="1" ht="24">
      <c r="X105" s="11"/>
      <c r="Y105" s="11"/>
      <c r="Z105" s="11"/>
      <c r="AA105" s="11"/>
      <c r="AB105" s="11"/>
      <c r="BA105" s="5"/>
      <c r="BI105" s="533">
        <v>165</v>
      </c>
      <c r="BJ105" s="534"/>
      <c r="BK105" s="5"/>
      <c r="BL105" s="5"/>
      <c r="BM105" s="5"/>
      <c r="BN105" s="5"/>
      <c r="BO105" s="5"/>
      <c r="BP105" s="5"/>
      <c r="BQ105" s="5"/>
      <c r="BR105" s="5"/>
      <c r="BS105" s="5"/>
      <c r="CK105" s="2"/>
      <c r="CL105" s="2"/>
      <c r="CM105" s="1"/>
      <c r="CN105" s="1"/>
      <c r="CO105" s="1"/>
      <c r="CP105" s="1"/>
      <c r="CQ105" s="1"/>
      <c r="CR105" s="1"/>
      <c r="CS105" s="1"/>
      <c r="CT105" s="1"/>
      <c r="CU105" s="1"/>
      <c r="CV105" s="1"/>
      <c r="CW105" s="1"/>
    </row>
    <row r="106" spans="24:101" s="207" customFormat="1" ht="22.5">
      <c r="X106" s="2"/>
      <c r="BA106" s="5"/>
      <c r="BI106" s="533">
        <v>166</v>
      </c>
      <c r="BJ106" s="534"/>
      <c r="BK106" s="5"/>
      <c r="BL106" s="5"/>
      <c r="BM106" s="5"/>
      <c r="BN106" s="5"/>
      <c r="BO106" s="5"/>
      <c r="BP106" s="5"/>
      <c r="BQ106" s="5"/>
      <c r="BR106" s="5"/>
      <c r="BS106" s="5"/>
      <c r="CK106" s="2"/>
      <c r="CL106" s="2"/>
      <c r="CM106" s="1"/>
      <c r="CN106" s="1"/>
      <c r="CO106" s="1"/>
      <c r="CP106" s="1"/>
      <c r="CQ106" s="1"/>
      <c r="CR106" s="1"/>
      <c r="CS106" s="1"/>
      <c r="CT106" s="1"/>
      <c r="CU106" s="1"/>
      <c r="CV106" s="1"/>
      <c r="CW106" s="1"/>
    </row>
    <row r="107" spans="24:101" s="207" customFormat="1" ht="22.5">
      <c r="X107" s="2"/>
      <c r="BA107" s="5"/>
      <c r="BI107" s="533">
        <v>167</v>
      </c>
      <c r="BJ107" s="534"/>
      <c r="BK107" s="5"/>
      <c r="BL107" s="5"/>
      <c r="BM107" s="5"/>
      <c r="BN107" s="5"/>
      <c r="BO107" s="5"/>
      <c r="BP107" s="5"/>
      <c r="BQ107" s="5"/>
      <c r="BR107" s="5"/>
      <c r="BS107" s="5"/>
      <c r="CK107" s="2"/>
      <c r="CL107" s="2"/>
      <c r="CM107" s="1"/>
      <c r="CN107" s="1"/>
      <c r="CO107" s="1"/>
      <c r="CP107" s="1"/>
      <c r="CQ107" s="1"/>
      <c r="CR107" s="1"/>
      <c r="CS107" s="1"/>
      <c r="CT107" s="1"/>
      <c r="CU107" s="1"/>
      <c r="CV107" s="1"/>
      <c r="CW107" s="1"/>
    </row>
    <row r="108" spans="24:101" s="207" customFormat="1" ht="22.5">
      <c r="X108" s="2"/>
      <c r="BA108" s="5"/>
      <c r="BI108" s="533">
        <v>168</v>
      </c>
      <c r="BJ108" s="534"/>
      <c r="BK108" s="5"/>
      <c r="BL108" s="5"/>
      <c r="BM108" s="5"/>
      <c r="BN108" s="5"/>
      <c r="BO108" s="5"/>
      <c r="BP108" s="5"/>
      <c r="BQ108" s="5"/>
      <c r="BR108" s="5"/>
      <c r="BS108" s="5"/>
      <c r="CK108" s="2"/>
      <c r="CL108" s="2"/>
      <c r="CM108" s="1"/>
      <c r="CN108" s="1"/>
      <c r="CO108" s="1"/>
      <c r="CP108" s="1"/>
      <c r="CQ108" s="1"/>
      <c r="CR108" s="1"/>
      <c r="CS108" s="1"/>
      <c r="CT108" s="1"/>
      <c r="CU108" s="1"/>
      <c r="CV108" s="1"/>
      <c r="CW108" s="1"/>
    </row>
    <row r="109" spans="24:101" s="207" customFormat="1" ht="22.5">
      <c r="X109" s="2"/>
      <c r="BA109" s="5"/>
      <c r="BI109" s="533">
        <v>169</v>
      </c>
      <c r="BJ109" s="534"/>
      <c r="BK109" s="5"/>
      <c r="BL109" s="5"/>
      <c r="BM109" s="5"/>
      <c r="BN109" s="5"/>
      <c r="BO109" s="5"/>
      <c r="BP109" s="5"/>
      <c r="BQ109" s="5"/>
      <c r="BR109" s="5"/>
      <c r="BS109" s="5"/>
      <c r="CK109" s="2"/>
      <c r="CL109" s="2"/>
      <c r="CM109" s="1"/>
      <c r="CN109" s="1"/>
      <c r="CO109" s="1"/>
      <c r="CP109" s="1"/>
      <c r="CQ109" s="1"/>
      <c r="CR109" s="1"/>
      <c r="CS109" s="1"/>
      <c r="CT109" s="1"/>
      <c r="CU109" s="1"/>
      <c r="CV109" s="1"/>
      <c r="CW109" s="1"/>
    </row>
    <row r="110" spans="53:101" s="207" customFormat="1" ht="22.5">
      <c r="BA110" s="5"/>
      <c r="BI110" s="533">
        <v>170</v>
      </c>
      <c r="BJ110" s="534"/>
      <c r="BK110" s="5"/>
      <c r="BL110" s="5"/>
      <c r="BM110" s="5"/>
      <c r="BN110" s="5"/>
      <c r="BO110" s="5"/>
      <c r="BP110" s="5"/>
      <c r="BQ110" s="5"/>
      <c r="BR110" s="5"/>
      <c r="BS110" s="5"/>
      <c r="CK110" s="2"/>
      <c r="CL110" s="2"/>
      <c r="CM110" s="1"/>
      <c r="CN110" s="1"/>
      <c r="CO110" s="1"/>
      <c r="CP110" s="1"/>
      <c r="CQ110" s="1"/>
      <c r="CR110" s="1"/>
      <c r="CS110" s="1"/>
      <c r="CT110" s="1"/>
      <c r="CU110" s="1"/>
      <c r="CV110" s="1"/>
      <c r="CW110" s="1"/>
    </row>
    <row r="111" spans="53:101" s="207" customFormat="1" ht="22.5">
      <c r="BA111" s="5"/>
      <c r="BI111" s="533">
        <v>171</v>
      </c>
      <c r="BJ111" s="534"/>
      <c r="BK111" s="5"/>
      <c r="BL111" s="5"/>
      <c r="BM111" s="5"/>
      <c r="BN111" s="5"/>
      <c r="BO111" s="5"/>
      <c r="BP111" s="5"/>
      <c r="BQ111" s="5"/>
      <c r="BR111" s="5"/>
      <c r="BS111" s="5"/>
      <c r="CK111" s="2"/>
      <c r="CL111" s="2"/>
      <c r="CM111" s="1"/>
      <c r="CN111" s="1"/>
      <c r="CO111" s="1"/>
      <c r="CP111" s="1"/>
      <c r="CQ111" s="1"/>
      <c r="CR111" s="1"/>
      <c r="CS111" s="1"/>
      <c r="CT111" s="1"/>
      <c r="CU111" s="1"/>
      <c r="CV111" s="1"/>
      <c r="CW111" s="1"/>
    </row>
    <row r="112" spans="47:101" s="207" customFormat="1" ht="22.5">
      <c r="AU112" s="5"/>
      <c r="AV112" s="5"/>
      <c r="AW112" s="5"/>
      <c r="AX112" s="5"/>
      <c r="AY112" s="5"/>
      <c r="AZ112" s="5"/>
      <c r="BA112" s="5"/>
      <c r="BI112" s="533">
        <v>172</v>
      </c>
      <c r="BJ112" s="534"/>
      <c r="BK112" s="5"/>
      <c r="BL112" s="5"/>
      <c r="BM112" s="5"/>
      <c r="BN112" s="5"/>
      <c r="BO112" s="5"/>
      <c r="BP112" s="5"/>
      <c r="BQ112" s="5"/>
      <c r="BR112" s="5"/>
      <c r="BS112" s="5"/>
      <c r="CK112" s="2"/>
      <c r="CL112" s="2"/>
      <c r="CM112" s="1"/>
      <c r="CN112" s="1"/>
      <c r="CO112" s="1"/>
      <c r="CP112" s="1"/>
      <c r="CQ112" s="1"/>
      <c r="CR112" s="1"/>
      <c r="CS112" s="1"/>
      <c r="CT112" s="1"/>
      <c r="CU112" s="1"/>
      <c r="CV112" s="1"/>
      <c r="CW112" s="1"/>
    </row>
    <row r="113" spans="47:101" s="207" customFormat="1" ht="15">
      <c r="AU113" s="5"/>
      <c r="AV113" s="5"/>
      <c r="AW113" s="5"/>
      <c r="AX113" s="5"/>
      <c r="AY113" s="5"/>
      <c r="AZ113" s="5"/>
      <c r="BA113" s="5"/>
      <c r="BI113" s="5"/>
      <c r="BJ113" s="5"/>
      <c r="BK113" s="5"/>
      <c r="BL113" s="5"/>
      <c r="BM113" s="5"/>
      <c r="BN113" s="5"/>
      <c r="BO113" s="5"/>
      <c r="BP113" s="5"/>
      <c r="BQ113" s="5"/>
      <c r="BR113" s="5"/>
      <c r="BS113" s="5"/>
      <c r="CK113" s="2"/>
      <c r="CL113" s="2"/>
      <c r="CM113" s="1"/>
      <c r="CN113" s="1"/>
      <c r="CO113" s="1"/>
      <c r="CP113" s="1"/>
      <c r="CQ113" s="1"/>
      <c r="CR113" s="1"/>
      <c r="CS113" s="1"/>
      <c r="CT113" s="1"/>
      <c r="CU113" s="1"/>
      <c r="CV113" s="1"/>
      <c r="CW113" s="1"/>
    </row>
    <row r="114" spans="50:101" s="207" customFormat="1" ht="15">
      <c r="AX114" s="5"/>
      <c r="AY114" s="5"/>
      <c r="AZ114" s="5"/>
      <c r="BA114" s="5"/>
      <c r="BB114" s="5"/>
      <c r="BC114" s="554"/>
      <c r="BD114" s="5"/>
      <c r="BE114" s="5"/>
      <c r="BF114" s="5"/>
      <c r="BG114" s="5"/>
      <c r="BH114" s="5"/>
      <c r="BI114" s="5"/>
      <c r="BJ114" s="5"/>
      <c r="BK114" s="5"/>
      <c r="BL114" s="5"/>
      <c r="BM114" s="5"/>
      <c r="BN114" s="5"/>
      <c r="BO114" s="5"/>
      <c r="BP114" s="5"/>
      <c r="BQ114" s="5"/>
      <c r="BR114" s="5"/>
      <c r="BS114" s="5"/>
      <c r="CK114" s="2"/>
      <c r="CL114" s="2"/>
      <c r="CM114" s="1"/>
      <c r="CN114" s="1"/>
      <c r="CO114" s="1"/>
      <c r="CP114" s="1"/>
      <c r="CQ114" s="1"/>
      <c r="CR114" s="1"/>
      <c r="CS114" s="1"/>
      <c r="CT114" s="1"/>
      <c r="CU114" s="1"/>
      <c r="CV114" s="1"/>
      <c r="CW114" s="1"/>
    </row>
    <row r="115" spans="50:101" s="207" customFormat="1" ht="15">
      <c r="AX115" s="5"/>
      <c r="AY115" s="5"/>
      <c r="AZ115" s="5"/>
      <c r="BA115" s="5"/>
      <c r="BB115" s="5"/>
      <c r="BC115" s="554"/>
      <c r="BD115" s="5"/>
      <c r="BE115" s="5"/>
      <c r="BF115" s="5"/>
      <c r="BG115" s="5"/>
      <c r="BH115" s="5"/>
      <c r="BI115" s="5"/>
      <c r="BJ115" s="5"/>
      <c r="BK115" s="5"/>
      <c r="BL115" s="5"/>
      <c r="BM115" s="5"/>
      <c r="BN115" s="5"/>
      <c r="BO115" s="5"/>
      <c r="BP115" s="5"/>
      <c r="BQ115" s="5"/>
      <c r="BR115" s="5"/>
      <c r="BS115" s="5"/>
      <c r="CK115" s="2"/>
      <c r="CL115" s="2"/>
      <c r="CM115" s="1"/>
      <c r="CN115" s="1"/>
      <c r="CO115" s="1"/>
      <c r="CP115" s="1"/>
      <c r="CQ115" s="1"/>
      <c r="CR115" s="1"/>
      <c r="CS115" s="1"/>
      <c r="CT115" s="1"/>
      <c r="CU115" s="1"/>
      <c r="CV115" s="1"/>
      <c r="CW115" s="1"/>
    </row>
    <row r="116" spans="50:101" s="207" customFormat="1" ht="15">
      <c r="AX116" s="5"/>
      <c r="AY116" s="5"/>
      <c r="AZ116" s="5"/>
      <c r="BA116" s="5"/>
      <c r="BB116" s="5"/>
      <c r="BC116" s="554"/>
      <c r="BD116" s="5"/>
      <c r="BE116" s="5"/>
      <c r="BF116" s="5"/>
      <c r="BG116" s="5"/>
      <c r="BH116" s="5"/>
      <c r="BI116" s="5"/>
      <c r="BJ116" s="5"/>
      <c r="BK116" s="5"/>
      <c r="BL116" s="5"/>
      <c r="BM116" s="5"/>
      <c r="BN116" s="5"/>
      <c r="BO116" s="5"/>
      <c r="BP116" s="5"/>
      <c r="BQ116" s="5"/>
      <c r="BR116" s="5"/>
      <c r="BS116" s="5"/>
      <c r="CK116" s="2"/>
      <c r="CL116" s="2"/>
      <c r="CM116" s="1"/>
      <c r="CN116" s="1"/>
      <c r="CO116" s="1"/>
      <c r="CP116" s="1"/>
      <c r="CQ116" s="1"/>
      <c r="CR116" s="1"/>
      <c r="CS116" s="1"/>
      <c r="CT116" s="1"/>
      <c r="CU116" s="1"/>
      <c r="CV116" s="1"/>
      <c r="CW116" s="1"/>
    </row>
    <row r="117" spans="47:101" s="207" customFormat="1" ht="18">
      <c r="AU117" s="5"/>
      <c r="AV117" s="555"/>
      <c r="AW117" s="5"/>
      <c r="AX117" s="5"/>
      <c r="AY117" s="5"/>
      <c r="AZ117" s="5"/>
      <c r="BA117" s="5"/>
      <c r="BB117" s="5"/>
      <c r="BC117" s="554"/>
      <c r="BD117" s="5"/>
      <c r="BE117" s="5"/>
      <c r="BF117" s="5"/>
      <c r="BG117" s="5"/>
      <c r="BH117" s="5"/>
      <c r="BI117" s="5"/>
      <c r="BJ117" s="5"/>
      <c r="BK117" s="5"/>
      <c r="BL117" s="5"/>
      <c r="BM117" s="5"/>
      <c r="BN117" s="5"/>
      <c r="BO117" s="5"/>
      <c r="BP117" s="5"/>
      <c r="BQ117" s="5"/>
      <c r="BR117" s="5"/>
      <c r="BS117" s="5"/>
      <c r="CK117" s="2"/>
      <c r="CL117" s="2"/>
      <c r="CM117" s="1"/>
      <c r="CN117" s="1"/>
      <c r="CO117" s="1"/>
      <c r="CP117" s="1"/>
      <c r="CQ117" s="1"/>
      <c r="CR117" s="1"/>
      <c r="CS117" s="1"/>
      <c r="CT117" s="1"/>
      <c r="CU117" s="1"/>
      <c r="CV117" s="1"/>
      <c r="CW117" s="1"/>
    </row>
    <row r="118" spans="49:101" s="207" customFormat="1" ht="15">
      <c r="AW118" s="556"/>
      <c r="AX118" s="556"/>
      <c r="AY118" s="5"/>
      <c r="AZ118" s="5"/>
      <c r="BA118" s="5"/>
      <c r="BB118" s="5"/>
      <c r="BC118" s="554"/>
      <c r="BD118" s="5"/>
      <c r="BE118" s="5"/>
      <c r="BF118" s="5"/>
      <c r="BG118" s="5"/>
      <c r="BH118" s="5"/>
      <c r="BI118" s="5"/>
      <c r="BJ118" s="5"/>
      <c r="BK118" s="5"/>
      <c r="BL118" s="5"/>
      <c r="BM118" s="5"/>
      <c r="BN118" s="5"/>
      <c r="BO118" s="5"/>
      <c r="BP118" s="5"/>
      <c r="BQ118" s="5"/>
      <c r="BR118" s="5"/>
      <c r="BS118" s="5"/>
      <c r="CK118" s="2"/>
      <c r="CL118" s="2"/>
      <c r="CM118" s="1"/>
      <c r="CN118" s="1"/>
      <c r="CO118" s="1"/>
      <c r="CP118" s="1"/>
      <c r="CQ118" s="1"/>
      <c r="CR118" s="1"/>
      <c r="CS118" s="1"/>
      <c r="CT118" s="1"/>
      <c r="CU118" s="1"/>
      <c r="CV118" s="1"/>
      <c r="CW118" s="1"/>
    </row>
    <row r="119" spans="49:101" s="207" customFormat="1" ht="15">
      <c r="AW119" s="556"/>
      <c r="AX119" s="556"/>
      <c r="AY119" s="5"/>
      <c r="AZ119" s="5"/>
      <c r="BA119" s="5"/>
      <c r="BB119" s="5"/>
      <c r="BC119" s="554"/>
      <c r="BD119" s="5"/>
      <c r="BE119" s="5"/>
      <c r="BF119" s="5"/>
      <c r="BG119" s="5"/>
      <c r="BH119" s="5"/>
      <c r="BI119" s="5"/>
      <c r="BJ119" s="5"/>
      <c r="BK119" s="5"/>
      <c r="BL119" s="5"/>
      <c r="BM119" s="5"/>
      <c r="BN119" s="5"/>
      <c r="BO119" s="5"/>
      <c r="BP119" s="5"/>
      <c r="BQ119" s="5"/>
      <c r="BR119" s="5"/>
      <c r="BS119" s="5"/>
      <c r="CK119" s="2"/>
      <c r="CL119" s="2"/>
      <c r="CM119" s="1"/>
      <c r="CN119" s="1"/>
      <c r="CO119" s="1"/>
      <c r="CP119" s="1"/>
      <c r="CQ119" s="1"/>
      <c r="CR119" s="1"/>
      <c r="CS119" s="1"/>
      <c r="CT119" s="1"/>
      <c r="CU119" s="1"/>
      <c r="CV119" s="1"/>
      <c r="CW119" s="1"/>
    </row>
    <row r="120" spans="47:101" s="207" customFormat="1" ht="15">
      <c r="AU120" s="5"/>
      <c r="AV120" s="5"/>
      <c r="AW120" s="5"/>
      <c r="AX120" s="5"/>
      <c r="AY120" s="5"/>
      <c r="AZ120" s="5"/>
      <c r="BA120" s="5"/>
      <c r="BB120" s="5"/>
      <c r="BC120" s="554"/>
      <c r="BD120" s="5"/>
      <c r="BE120" s="5"/>
      <c r="BF120" s="5"/>
      <c r="BG120" s="5"/>
      <c r="BH120" s="5"/>
      <c r="BI120" s="5"/>
      <c r="BJ120" s="5"/>
      <c r="BK120" s="5"/>
      <c r="BL120" s="5"/>
      <c r="BM120" s="5"/>
      <c r="BN120" s="5"/>
      <c r="BO120" s="5"/>
      <c r="BP120" s="5"/>
      <c r="BQ120" s="5"/>
      <c r="BR120" s="5"/>
      <c r="BS120" s="5"/>
      <c r="CK120" s="2"/>
      <c r="CL120" s="2"/>
      <c r="CM120" s="1"/>
      <c r="CN120" s="1"/>
      <c r="CO120" s="1"/>
      <c r="CP120" s="1"/>
      <c r="CQ120" s="1"/>
      <c r="CR120" s="1"/>
      <c r="CS120" s="1"/>
      <c r="CT120" s="1"/>
      <c r="CU120" s="1"/>
      <c r="CV120" s="1"/>
      <c r="CW120" s="1"/>
    </row>
    <row r="121" spans="51:101" s="207" customFormat="1" ht="15">
      <c r="AY121" s="5"/>
      <c r="AZ121" s="5"/>
      <c r="BA121" s="5"/>
      <c r="BB121" s="5"/>
      <c r="BC121" s="554"/>
      <c r="BD121" s="5"/>
      <c r="BE121" s="5"/>
      <c r="BF121" s="5"/>
      <c r="BG121" s="5"/>
      <c r="BH121" s="5"/>
      <c r="BI121" s="5"/>
      <c r="BJ121" s="5"/>
      <c r="BK121" s="5"/>
      <c r="BL121" s="5"/>
      <c r="BM121" s="5"/>
      <c r="BN121" s="5"/>
      <c r="BO121" s="5"/>
      <c r="BP121" s="5"/>
      <c r="BQ121" s="5"/>
      <c r="BR121" s="5"/>
      <c r="BS121" s="5"/>
      <c r="CK121" s="2"/>
      <c r="CL121" s="2"/>
      <c r="CM121" s="1"/>
      <c r="CN121" s="1"/>
      <c r="CO121" s="1"/>
      <c r="CP121" s="1"/>
      <c r="CQ121" s="1"/>
      <c r="CR121" s="1"/>
      <c r="CS121" s="1"/>
      <c r="CT121" s="1"/>
      <c r="CU121" s="1"/>
      <c r="CV121" s="1"/>
      <c r="CW121" s="1"/>
    </row>
    <row r="122" spans="51:101" s="207" customFormat="1" ht="15">
      <c r="AY122" s="5"/>
      <c r="AZ122" s="5"/>
      <c r="BI122" s="5"/>
      <c r="BJ122" s="5"/>
      <c r="BK122" s="5"/>
      <c r="BL122" s="5"/>
      <c r="BM122" s="5"/>
      <c r="BN122" s="5"/>
      <c r="BO122" s="5"/>
      <c r="BP122" s="5"/>
      <c r="BQ122" s="5"/>
      <c r="BR122" s="5"/>
      <c r="BS122" s="5"/>
      <c r="CK122" s="2"/>
      <c r="CL122" s="2"/>
      <c r="CM122" s="1"/>
      <c r="CN122" s="1"/>
      <c r="CO122" s="1"/>
      <c r="CP122" s="1"/>
      <c r="CQ122" s="1"/>
      <c r="CR122" s="1"/>
      <c r="CS122" s="1"/>
      <c r="CT122" s="1"/>
      <c r="CU122" s="1"/>
      <c r="CV122" s="1"/>
      <c r="CW122" s="1"/>
    </row>
    <row r="123" spans="47:101" s="207" customFormat="1" ht="15">
      <c r="AU123" s="5"/>
      <c r="AV123" s="5"/>
      <c r="AW123" s="5"/>
      <c r="AX123" s="5"/>
      <c r="AY123" s="5"/>
      <c r="AZ123" s="5"/>
      <c r="BI123" s="5"/>
      <c r="BJ123" s="5"/>
      <c r="BK123" s="5"/>
      <c r="BL123" s="5"/>
      <c r="BM123" s="5"/>
      <c r="BN123" s="5"/>
      <c r="BO123" s="5"/>
      <c r="BP123" s="5"/>
      <c r="BQ123" s="5"/>
      <c r="BR123" s="5"/>
      <c r="BS123" s="5"/>
      <c r="CK123" s="2"/>
      <c r="CL123" s="2"/>
      <c r="CM123" s="1"/>
      <c r="CN123" s="1"/>
      <c r="CO123" s="1"/>
      <c r="CP123" s="1"/>
      <c r="CQ123" s="1"/>
      <c r="CR123" s="1"/>
      <c r="CS123" s="1"/>
      <c r="CT123" s="1"/>
      <c r="CU123" s="1"/>
      <c r="CV123" s="1"/>
      <c r="CW123" s="1"/>
    </row>
    <row r="124" spans="47:101" s="207" customFormat="1" ht="15">
      <c r="AU124" s="5"/>
      <c r="AV124" s="5"/>
      <c r="AW124" s="5"/>
      <c r="AX124" s="5"/>
      <c r="AY124" s="5"/>
      <c r="AZ124" s="5"/>
      <c r="BI124" s="5"/>
      <c r="BJ124" s="5"/>
      <c r="BK124" s="5"/>
      <c r="BL124" s="5"/>
      <c r="BM124" s="5"/>
      <c r="BN124" s="5"/>
      <c r="BO124" s="5"/>
      <c r="BP124" s="5"/>
      <c r="BQ124" s="5"/>
      <c r="BR124" s="5"/>
      <c r="BS124" s="5"/>
      <c r="CK124" s="2"/>
      <c r="CL124" s="2"/>
      <c r="CM124" s="1"/>
      <c r="CN124" s="1"/>
      <c r="CO124" s="1"/>
      <c r="CP124" s="1"/>
      <c r="CQ124" s="1"/>
      <c r="CR124" s="1"/>
      <c r="CS124" s="1"/>
      <c r="CT124" s="1"/>
      <c r="CU124" s="1"/>
      <c r="CV124" s="1"/>
      <c r="CW124" s="1"/>
    </row>
    <row r="125" spans="47:101" s="207" customFormat="1" ht="15">
      <c r="AU125" s="5"/>
      <c r="AV125" s="5"/>
      <c r="AW125" s="5"/>
      <c r="AX125" s="5"/>
      <c r="AY125" s="5"/>
      <c r="AZ125" s="5"/>
      <c r="BI125" s="5"/>
      <c r="BJ125" s="5"/>
      <c r="BK125" s="5"/>
      <c r="BL125" s="5"/>
      <c r="BM125" s="5"/>
      <c r="BN125" s="5"/>
      <c r="BO125" s="5"/>
      <c r="BP125" s="5"/>
      <c r="BQ125" s="5"/>
      <c r="BR125" s="5"/>
      <c r="BS125" s="5"/>
      <c r="CK125" s="2"/>
      <c r="CL125" s="2"/>
      <c r="CM125" s="1"/>
      <c r="CN125" s="1"/>
      <c r="CO125" s="1"/>
      <c r="CP125" s="1"/>
      <c r="CQ125" s="1"/>
      <c r="CR125" s="1"/>
      <c r="CS125" s="1"/>
      <c r="CT125" s="1"/>
      <c r="CU125" s="1"/>
      <c r="CV125" s="1"/>
      <c r="CW125" s="1"/>
    </row>
    <row r="126" spans="47:101" s="207" customFormat="1" ht="15">
      <c r="AU126" s="5"/>
      <c r="AV126" s="5"/>
      <c r="AW126" s="5"/>
      <c r="AX126" s="5"/>
      <c r="AY126" s="5"/>
      <c r="AZ126" s="5"/>
      <c r="BI126" s="5"/>
      <c r="BJ126" s="5"/>
      <c r="BK126" s="5"/>
      <c r="BL126" s="5"/>
      <c r="BM126" s="5"/>
      <c r="BN126" s="5"/>
      <c r="BO126" s="5"/>
      <c r="BP126" s="5"/>
      <c r="BQ126" s="5"/>
      <c r="BR126" s="5"/>
      <c r="BS126" s="5"/>
      <c r="CK126" s="2"/>
      <c r="CL126" s="2"/>
      <c r="CM126" s="1"/>
      <c r="CN126" s="1"/>
      <c r="CO126" s="1"/>
      <c r="CP126" s="1"/>
      <c r="CQ126" s="1"/>
      <c r="CR126" s="1"/>
      <c r="CS126" s="1"/>
      <c r="CT126" s="1"/>
      <c r="CU126" s="1"/>
      <c r="CV126" s="1"/>
      <c r="CW126" s="1"/>
    </row>
    <row r="127" spans="47:101" s="207" customFormat="1" ht="15">
      <c r="AU127" s="5"/>
      <c r="AV127" s="5"/>
      <c r="AW127" s="5"/>
      <c r="AX127" s="5"/>
      <c r="AY127" s="5"/>
      <c r="AZ127" s="5"/>
      <c r="BI127" s="5"/>
      <c r="BJ127" s="5"/>
      <c r="BK127" s="5"/>
      <c r="BL127" s="5"/>
      <c r="BM127" s="5"/>
      <c r="BN127" s="5"/>
      <c r="BO127" s="5"/>
      <c r="BP127" s="5"/>
      <c r="BQ127" s="5"/>
      <c r="BR127" s="5"/>
      <c r="BS127" s="5"/>
      <c r="CK127" s="2"/>
      <c r="CL127" s="2"/>
      <c r="CM127" s="1"/>
      <c r="CN127" s="1"/>
      <c r="CO127" s="1"/>
      <c r="CP127" s="1"/>
      <c r="CQ127" s="1"/>
      <c r="CR127" s="1"/>
      <c r="CS127" s="1"/>
      <c r="CT127" s="1"/>
      <c r="CU127" s="1"/>
      <c r="CV127" s="1"/>
      <c r="CW127" s="1"/>
    </row>
    <row r="128" spans="47:101" s="207" customFormat="1" ht="15">
      <c r="AU128" s="5"/>
      <c r="AV128" s="5"/>
      <c r="AW128" s="5"/>
      <c r="AX128" s="5"/>
      <c r="AY128" s="5"/>
      <c r="AZ128" s="5"/>
      <c r="BI128" s="5"/>
      <c r="BJ128" s="5"/>
      <c r="BK128" s="5"/>
      <c r="BL128" s="5"/>
      <c r="BM128" s="5"/>
      <c r="BN128" s="5"/>
      <c r="BO128" s="5"/>
      <c r="BP128" s="5"/>
      <c r="BQ128" s="5"/>
      <c r="BR128" s="5"/>
      <c r="BS128" s="5"/>
      <c r="CK128" s="2"/>
      <c r="CL128" s="2"/>
      <c r="CM128" s="1"/>
      <c r="CN128" s="1"/>
      <c r="CO128" s="1"/>
      <c r="CP128" s="1"/>
      <c r="CQ128" s="1"/>
      <c r="CR128" s="1"/>
      <c r="CS128" s="1"/>
      <c r="CT128" s="1"/>
      <c r="CU128" s="1"/>
      <c r="CV128" s="1"/>
      <c r="CW128" s="1"/>
    </row>
    <row r="129" spans="47:101" s="207" customFormat="1" ht="15">
      <c r="AU129" s="5"/>
      <c r="AV129" s="5"/>
      <c r="AW129" s="5"/>
      <c r="AX129" s="5"/>
      <c r="AY129" s="5"/>
      <c r="AZ129" s="5"/>
      <c r="BI129" s="5"/>
      <c r="BJ129" s="5"/>
      <c r="BK129" s="5"/>
      <c r="BL129" s="5"/>
      <c r="BM129" s="5"/>
      <c r="BN129" s="5"/>
      <c r="BO129" s="557"/>
      <c r="BP129" s="557"/>
      <c r="BQ129" s="5"/>
      <c r="BR129" s="5"/>
      <c r="BS129" s="5"/>
      <c r="CK129" s="2"/>
      <c r="CL129" s="2"/>
      <c r="CM129" s="1"/>
      <c r="CN129" s="1"/>
      <c r="CO129" s="1"/>
      <c r="CP129" s="1"/>
      <c r="CQ129" s="1"/>
      <c r="CR129" s="1"/>
      <c r="CS129" s="1"/>
      <c r="CT129" s="1"/>
      <c r="CU129" s="1"/>
      <c r="CV129" s="1"/>
      <c r="CW129" s="1"/>
    </row>
    <row r="130" spans="47:101" s="207" customFormat="1" ht="15">
      <c r="AU130" s="5"/>
      <c r="AV130" s="5">
        <v>20</v>
      </c>
      <c r="AW130" s="5"/>
      <c r="AX130" s="5"/>
      <c r="AY130" s="5"/>
      <c r="AZ130" s="5"/>
      <c r="BI130" s="5"/>
      <c r="BJ130" s="5"/>
      <c r="BK130" s="5"/>
      <c r="BL130" s="5"/>
      <c r="BM130" s="5"/>
      <c r="BN130" s="5"/>
      <c r="BO130" s="557"/>
      <c r="BP130" s="557"/>
      <c r="BQ130" s="5"/>
      <c r="BR130" s="5"/>
      <c r="BS130" s="5"/>
      <c r="CK130" s="2"/>
      <c r="CL130" s="2"/>
      <c r="CM130" s="1"/>
      <c r="CN130" s="1"/>
      <c r="CO130" s="1"/>
      <c r="CP130" s="1"/>
      <c r="CQ130" s="1"/>
      <c r="CR130" s="1"/>
      <c r="CS130" s="1"/>
      <c r="CT130" s="1"/>
      <c r="CU130" s="1"/>
      <c r="CV130" s="1"/>
      <c r="CW130" s="1"/>
    </row>
    <row r="131" spans="47:101" s="207" customFormat="1" ht="15">
      <c r="AU131" s="5"/>
      <c r="AV131" s="5"/>
      <c r="AW131" s="5"/>
      <c r="AX131" s="5"/>
      <c r="AY131" s="5"/>
      <c r="AZ131" s="5"/>
      <c r="BI131" s="5"/>
      <c r="BJ131" s="5"/>
      <c r="BK131" s="5"/>
      <c r="BL131" s="5"/>
      <c r="BM131" s="5"/>
      <c r="BN131" s="5"/>
      <c r="BO131" s="5"/>
      <c r="BP131" s="5"/>
      <c r="BQ131" s="5"/>
      <c r="BR131" s="5"/>
      <c r="BS131" s="5"/>
      <c r="CK131" s="2"/>
      <c r="CL131" s="2"/>
      <c r="CM131" s="1"/>
      <c r="CN131" s="1"/>
      <c r="CO131" s="1"/>
      <c r="CP131" s="1"/>
      <c r="CQ131" s="1"/>
      <c r="CR131" s="1"/>
      <c r="CS131" s="1"/>
      <c r="CT131" s="1"/>
      <c r="CU131" s="1"/>
      <c r="CV131" s="1"/>
      <c r="CW131" s="1"/>
    </row>
    <row r="132" spans="47:101" s="207" customFormat="1" ht="15">
      <c r="AU132" s="5"/>
      <c r="AV132" s="5"/>
      <c r="AW132" s="5"/>
      <c r="AX132" s="5"/>
      <c r="AY132" s="5"/>
      <c r="AZ132" s="5"/>
      <c r="BI132" s="5"/>
      <c r="BJ132" s="5"/>
      <c r="BK132" s="5"/>
      <c r="BL132" s="5"/>
      <c r="BM132" s="5"/>
      <c r="BN132" s="5"/>
      <c r="BO132" s="5"/>
      <c r="BP132" s="5"/>
      <c r="BQ132" s="5"/>
      <c r="BR132" s="5"/>
      <c r="BS132" s="5"/>
      <c r="CK132" s="2"/>
      <c r="CL132" s="2"/>
      <c r="CM132" s="1"/>
      <c r="CN132" s="1"/>
      <c r="CO132" s="1"/>
      <c r="CP132" s="1"/>
      <c r="CQ132" s="1"/>
      <c r="CR132" s="1"/>
      <c r="CS132" s="1"/>
      <c r="CT132" s="1"/>
      <c r="CU132" s="1"/>
      <c r="CV132" s="1"/>
      <c r="CW132" s="1"/>
    </row>
    <row r="133" spans="47:101" s="207" customFormat="1" ht="15">
      <c r="AU133" s="5"/>
      <c r="AV133" s="5"/>
      <c r="AW133" s="5"/>
      <c r="AX133" s="5"/>
      <c r="AY133" s="5"/>
      <c r="AZ133" s="5"/>
      <c r="BI133" s="5"/>
      <c r="BJ133" s="5"/>
      <c r="BK133" s="5"/>
      <c r="BL133" s="5"/>
      <c r="BM133" s="5"/>
      <c r="BN133" s="5"/>
      <c r="BO133" s="5"/>
      <c r="BP133" s="5"/>
      <c r="BQ133" s="5"/>
      <c r="BR133" s="5"/>
      <c r="BS133" s="5"/>
      <c r="CK133" s="2"/>
      <c r="CL133" s="2"/>
      <c r="CM133" s="1"/>
      <c r="CN133" s="1"/>
      <c r="CO133" s="1"/>
      <c r="CP133" s="1"/>
      <c r="CQ133" s="1"/>
      <c r="CR133" s="1"/>
      <c r="CS133" s="1"/>
      <c r="CT133" s="1"/>
      <c r="CU133" s="1"/>
      <c r="CV133" s="1"/>
      <c r="CW133" s="1"/>
    </row>
    <row r="134" spans="24:101" s="207" customFormat="1" ht="15">
      <c r="X134" s="2"/>
      <c r="AU134" s="5"/>
      <c r="AV134" s="5"/>
      <c r="AW134" s="5"/>
      <c r="AX134" s="5"/>
      <c r="AY134" s="5"/>
      <c r="AZ134" s="5"/>
      <c r="BI134" s="5"/>
      <c r="BJ134" s="5"/>
      <c r="BK134" s="5"/>
      <c r="BL134" s="5"/>
      <c r="BM134" s="5"/>
      <c r="BN134" s="5"/>
      <c r="BO134" s="5"/>
      <c r="BP134" s="5"/>
      <c r="BQ134" s="5"/>
      <c r="BR134" s="5"/>
      <c r="BS134" s="5"/>
      <c r="CK134" s="2"/>
      <c r="CL134" s="2"/>
      <c r="CM134" s="1"/>
      <c r="CN134" s="1"/>
      <c r="CO134" s="1"/>
      <c r="CP134" s="1"/>
      <c r="CQ134" s="1"/>
      <c r="CR134" s="1"/>
      <c r="CS134" s="1"/>
      <c r="CT134" s="1"/>
      <c r="CU134" s="1"/>
      <c r="CV134" s="1"/>
      <c r="CW134" s="1"/>
    </row>
    <row r="135" spans="24:101" s="207" customFormat="1" ht="15">
      <c r="X135" s="2"/>
      <c r="AU135" s="5"/>
      <c r="AV135" s="5"/>
      <c r="AW135" s="5"/>
      <c r="AX135" s="5"/>
      <c r="AY135" s="5"/>
      <c r="AZ135" s="5"/>
      <c r="BI135" s="5"/>
      <c r="BJ135" s="5"/>
      <c r="BK135" s="5"/>
      <c r="BL135" s="5"/>
      <c r="BM135" s="5"/>
      <c r="BN135" s="5"/>
      <c r="BO135" s="5"/>
      <c r="BP135" s="5"/>
      <c r="BQ135" s="5"/>
      <c r="BR135" s="5"/>
      <c r="BS135" s="5"/>
      <c r="CK135" s="2"/>
      <c r="CL135" s="2"/>
      <c r="CM135" s="1"/>
      <c r="CN135" s="1"/>
      <c r="CO135" s="1"/>
      <c r="CP135" s="1"/>
      <c r="CQ135" s="1"/>
      <c r="CR135" s="1"/>
      <c r="CS135" s="1"/>
      <c r="CT135" s="1"/>
      <c r="CU135" s="1"/>
      <c r="CV135" s="1"/>
      <c r="CW135" s="1"/>
    </row>
    <row r="136" spans="24:101" s="207" customFormat="1" ht="15.75" thickBot="1">
      <c r="X136" s="2"/>
      <c r="AU136" s="5"/>
      <c r="AV136" s="5"/>
      <c r="AW136" s="5"/>
      <c r="AX136" s="5"/>
      <c r="AY136" s="5"/>
      <c r="AZ136" s="5"/>
      <c r="BI136" s="5"/>
      <c r="BJ136" s="5"/>
      <c r="BK136" s="5"/>
      <c r="BL136" s="5"/>
      <c r="BM136" s="5"/>
      <c r="BN136" s="5"/>
      <c r="BO136" s="5"/>
      <c r="BP136" s="5"/>
      <c r="BQ136" s="5"/>
      <c r="BR136" s="5"/>
      <c r="BS136" s="5"/>
      <c r="CK136" s="2"/>
      <c r="CL136" s="2"/>
      <c r="CM136" s="1"/>
      <c r="CN136" s="1"/>
      <c r="CO136" s="1"/>
      <c r="CP136" s="1"/>
      <c r="CQ136" s="1"/>
      <c r="CR136" s="1"/>
      <c r="CS136" s="1"/>
      <c r="CT136" s="1"/>
      <c r="CU136" s="1"/>
      <c r="CV136" s="1"/>
      <c r="CW136" s="1"/>
    </row>
    <row r="137" spans="24:101" s="207" customFormat="1" ht="15.75" thickTop="1">
      <c r="X137" s="2"/>
      <c r="AU137" s="558" t="s">
        <v>318</v>
      </c>
      <c r="AV137" s="559"/>
      <c r="AW137" s="560"/>
      <c r="AX137" s="5"/>
      <c r="AY137" s="5"/>
      <c r="AZ137" s="5"/>
      <c r="BI137" s="5"/>
      <c r="BJ137" s="5"/>
      <c r="BK137" s="5"/>
      <c r="BL137" s="5"/>
      <c r="BM137" s="5"/>
      <c r="BN137" s="5"/>
      <c r="BO137" s="5"/>
      <c r="BP137" s="5"/>
      <c r="BQ137" s="5"/>
      <c r="BR137" s="5"/>
      <c r="BS137" s="5"/>
      <c r="CK137" s="2"/>
      <c r="CL137" s="2"/>
      <c r="CM137" s="1"/>
      <c r="CN137" s="1"/>
      <c r="CO137" s="1"/>
      <c r="CP137" s="1"/>
      <c r="CQ137" s="1"/>
      <c r="CR137" s="1"/>
      <c r="CS137" s="1"/>
      <c r="CT137" s="1"/>
      <c r="CU137" s="1"/>
      <c r="CV137" s="1"/>
      <c r="CW137" s="1"/>
    </row>
    <row r="138" spans="24:101" s="207" customFormat="1" ht="15">
      <c r="X138" s="2"/>
      <c r="AU138" s="561" t="s">
        <v>319</v>
      </c>
      <c r="AV138" s="562">
        <f>BT55*BT34</f>
        <v>0</v>
      </c>
      <c r="AW138" s="563">
        <v>12240</v>
      </c>
      <c r="AX138" s="5"/>
      <c r="AY138" s="5"/>
      <c r="AZ138" s="5"/>
      <c r="BI138" s="5"/>
      <c r="BJ138" s="5"/>
      <c r="BK138" s="5"/>
      <c r="BL138" s="5"/>
      <c r="BM138" s="5"/>
      <c r="BN138" s="5"/>
      <c r="BO138" s="5"/>
      <c r="BP138" s="5"/>
      <c r="BQ138" s="5"/>
      <c r="BR138" s="5"/>
      <c r="BS138" s="5"/>
      <c r="CK138" s="2"/>
      <c r="CL138" s="2"/>
      <c r="CM138" s="1"/>
      <c r="CN138" s="1"/>
      <c r="CO138" s="1"/>
      <c r="CP138" s="1"/>
      <c r="CQ138" s="1"/>
      <c r="CR138" s="1"/>
      <c r="CS138" s="1"/>
      <c r="CT138" s="1"/>
      <c r="CU138" s="1"/>
      <c r="CV138" s="1"/>
      <c r="CW138" s="1"/>
    </row>
    <row r="139" spans="24:101" s="207" customFormat="1" ht="15">
      <c r="X139" s="2"/>
      <c r="AU139" s="561"/>
      <c r="AV139" s="562">
        <f>IF(AV138&lt;=AW138,AW138,IF(AV138&gt;AW138,AV138," "))</f>
        <v>12240</v>
      </c>
      <c r="AW139" s="564"/>
      <c r="AX139" s="5"/>
      <c r="AY139" s="5"/>
      <c r="AZ139" s="5"/>
      <c r="BI139" s="5"/>
      <c r="BJ139" s="5"/>
      <c r="BK139" s="5"/>
      <c r="BL139" s="5"/>
      <c r="BM139" s="5"/>
      <c r="BN139" s="5"/>
      <c r="BO139" s="5"/>
      <c r="BP139" s="5"/>
      <c r="BQ139" s="5"/>
      <c r="BR139" s="5"/>
      <c r="BS139" s="5"/>
      <c r="CK139" s="2"/>
      <c r="CL139" s="2"/>
      <c r="CM139" s="1"/>
      <c r="CN139" s="1"/>
      <c r="CO139" s="1"/>
      <c r="CP139" s="1"/>
      <c r="CQ139" s="1"/>
      <c r="CR139" s="1"/>
      <c r="CS139" s="1"/>
      <c r="CT139" s="1"/>
      <c r="CU139" s="1"/>
      <c r="CV139" s="1"/>
      <c r="CW139" s="1"/>
    </row>
    <row r="140" spans="24:101" s="207" customFormat="1" ht="6" customHeight="1" thickBot="1">
      <c r="X140" s="2"/>
      <c r="AU140" s="565"/>
      <c r="AV140" s="566"/>
      <c r="AW140" s="567"/>
      <c r="AX140" s="5"/>
      <c r="AY140" s="5"/>
      <c r="AZ140" s="5"/>
      <c r="BI140" s="5"/>
      <c r="BJ140" s="5"/>
      <c r="BK140" s="5"/>
      <c r="BL140" s="5"/>
      <c r="BM140" s="5"/>
      <c r="BN140" s="5"/>
      <c r="BO140" s="5"/>
      <c r="BP140" s="5"/>
      <c r="BQ140" s="5"/>
      <c r="BR140" s="5"/>
      <c r="BS140" s="5"/>
      <c r="CK140" s="2"/>
      <c r="CL140" s="2"/>
      <c r="CM140" s="1"/>
      <c r="CN140" s="1"/>
      <c r="CO140" s="1"/>
      <c r="CP140" s="1"/>
      <c r="CQ140" s="1"/>
      <c r="CR140" s="1"/>
      <c r="CS140" s="1"/>
      <c r="CT140" s="1"/>
      <c r="CU140" s="1"/>
      <c r="CV140" s="1"/>
      <c r="CW140" s="1"/>
    </row>
    <row r="141" spans="24:203" s="6" customFormat="1" ht="15.75" hidden="1" thickTop="1">
      <c r="X141" s="2"/>
      <c r="AU141" s="1"/>
      <c r="AV141" s="1"/>
      <c r="AW141" s="1"/>
      <c r="AX141" s="1"/>
      <c r="AY141" s="1"/>
      <c r="AZ141" s="1"/>
      <c r="BA141" s="2"/>
      <c r="BB141" s="2"/>
      <c r="BC141" s="2"/>
      <c r="BD141" s="2"/>
      <c r="BE141" s="2"/>
      <c r="BF141" s="2"/>
      <c r="BG141" s="2"/>
      <c r="BH141" s="4"/>
      <c r="BI141" s="5"/>
      <c r="BJ141" s="1"/>
      <c r="BK141" s="1"/>
      <c r="BL141" s="1"/>
      <c r="BM141" s="1"/>
      <c r="BN141" s="1"/>
      <c r="BO141" s="1"/>
      <c r="BP141" s="1"/>
      <c r="BQ141" s="1"/>
      <c r="BR141" s="1"/>
      <c r="BS141" s="1"/>
      <c r="BT141" s="2"/>
      <c r="BV141" s="2"/>
      <c r="BW141" s="2"/>
      <c r="BX141" s="2"/>
      <c r="BY141" s="2"/>
      <c r="BZ141" s="2"/>
      <c r="CA141" s="2"/>
      <c r="CB141" s="2"/>
      <c r="CC141" s="2"/>
      <c r="CD141" s="2"/>
      <c r="CE141" s="2"/>
      <c r="CF141" s="2"/>
      <c r="CG141" s="2"/>
      <c r="CH141" s="2"/>
      <c r="CI141" s="2"/>
      <c r="CJ141" s="2"/>
      <c r="CK141" s="2"/>
      <c r="CL141" s="2"/>
      <c r="CM141" s="1"/>
      <c r="CN141" s="1"/>
      <c r="CO141" s="1"/>
      <c r="CP141" s="1"/>
      <c r="CQ141" s="1"/>
      <c r="CR141" s="1"/>
      <c r="CS141" s="1"/>
      <c r="CT141" s="1"/>
      <c r="CU141" s="1"/>
      <c r="CV141" s="1"/>
      <c r="CW141" s="1"/>
      <c r="CX141" s="2"/>
      <c r="CY141" s="2"/>
      <c r="CZ141" s="2"/>
      <c r="DA141" s="2"/>
      <c r="DB141" s="2"/>
      <c r="DC141" s="2"/>
      <c r="DD141" s="2"/>
      <c r="DE141" s="2"/>
      <c r="DF141" s="2"/>
      <c r="DG141" s="2"/>
      <c r="DH141" s="2"/>
      <c r="DI141" s="2"/>
      <c r="DJ141" s="2"/>
      <c r="DK141" s="2"/>
      <c r="DL141" s="2"/>
      <c r="DM141" s="2"/>
      <c r="DN141" s="2"/>
      <c r="DO141" s="2"/>
      <c r="DP141" s="2"/>
      <c r="DQ141" s="2"/>
      <c r="DR141" s="2"/>
      <c r="DS141" s="2"/>
      <c r="DT141" s="2"/>
      <c r="DU141" s="2"/>
      <c r="DV141" s="2"/>
      <c r="DW141" s="2"/>
      <c r="DX141" s="2"/>
      <c r="DY141" s="2"/>
      <c r="DZ141" s="2"/>
      <c r="EA141" s="2"/>
      <c r="EB141" s="2"/>
      <c r="EC141" s="2"/>
      <c r="ED141" s="2"/>
      <c r="EE141" s="2"/>
      <c r="EF141" s="2"/>
      <c r="EG141" s="2"/>
      <c r="EH141" s="2"/>
      <c r="EI141" s="2"/>
      <c r="EJ141" s="2"/>
      <c r="EK141" s="2"/>
      <c r="EL141" s="2"/>
      <c r="EM141" s="2"/>
      <c r="EN141" s="2"/>
      <c r="EO141" s="2"/>
      <c r="EP141" s="2"/>
      <c r="EQ141" s="2"/>
      <c r="ER141" s="2"/>
      <c r="ES141" s="2"/>
      <c r="ET141" s="2"/>
      <c r="EU141" s="2"/>
      <c r="EV141" s="2"/>
      <c r="EW141" s="2"/>
      <c r="EX141" s="2"/>
      <c r="EY141" s="2"/>
      <c r="EZ141" s="2"/>
      <c r="FA141" s="2"/>
      <c r="FB141" s="2"/>
      <c r="FC141" s="2"/>
      <c r="FD141" s="2"/>
      <c r="FE141" s="2"/>
      <c r="FF141" s="2"/>
      <c r="FG141" s="2"/>
      <c r="FH141" s="2"/>
      <c r="FI141" s="2"/>
      <c r="FJ141" s="2"/>
      <c r="FK141" s="2"/>
      <c r="FL141" s="2"/>
      <c r="FM141" s="2"/>
      <c r="FN141" s="2"/>
      <c r="FO141" s="2"/>
      <c r="FP141" s="2"/>
      <c r="FQ141" s="2"/>
      <c r="FR141" s="2"/>
      <c r="FS141" s="2"/>
      <c r="FT141" s="2"/>
      <c r="FU141" s="2"/>
      <c r="FV141" s="2"/>
      <c r="FW141" s="2"/>
      <c r="FX141" s="2"/>
      <c r="FY141" s="2"/>
      <c r="FZ141" s="2"/>
      <c r="GA141" s="2"/>
      <c r="GB141" s="2"/>
      <c r="GC141" s="2"/>
      <c r="GD141" s="2"/>
      <c r="GE141" s="2"/>
      <c r="GF141" s="2"/>
      <c r="GG141" s="2"/>
      <c r="GH141" s="2"/>
      <c r="GI141" s="2"/>
      <c r="GJ141" s="2"/>
      <c r="GK141" s="2"/>
      <c r="GL141" s="2"/>
      <c r="GM141" s="2"/>
      <c r="GN141" s="2"/>
      <c r="GO141" s="2"/>
      <c r="GP141" s="2"/>
      <c r="GQ141" s="2"/>
      <c r="GR141" s="2"/>
      <c r="GS141" s="2"/>
      <c r="GT141" s="2"/>
      <c r="GU141" s="2"/>
    </row>
    <row r="142" spans="24:101" s="207" customFormat="1" ht="15.75" thickTop="1">
      <c r="X142" s="2"/>
      <c r="AU142" s="5"/>
      <c r="AV142" s="5"/>
      <c r="AW142" s="5"/>
      <c r="AX142" s="5"/>
      <c r="AY142" s="5"/>
      <c r="AZ142" s="5"/>
      <c r="BI142" s="5"/>
      <c r="BJ142" s="5"/>
      <c r="BK142" s="5"/>
      <c r="BL142" s="5"/>
      <c r="BM142" s="5"/>
      <c r="BN142" s="5"/>
      <c r="BO142" s="5"/>
      <c r="BP142" s="5"/>
      <c r="BQ142" s="5"/>
      <c r="BR142" s="5"/>
      <c r="BS142" s="5"/>
      <c r="CK142" s="2"/>
      <c r="CL142" s="2"/>
      <c r="CM142" s="1"/>
      <c r="CN142" s="1"/>
      <c r="CO142" s="1"/>
      <c r="CP142" s="1"/>
      <c r="CQ142" s="1"/>
      <c r="CR142" s="1"/>
      <c r="CS142" s="1"/>
      <c r="CT142" s="1"/>
      <c r="CU142" s="1"/>
      <c r="CV142" s="1"/>
      <c r="CW142" s="1"/>
    </row>
    <row r="143" spans="24:101" s="207" customFormat="1" ht="15">
      <c r="X143" s="2"/>
      <c r="AU143" s="5"/>
      <c r="AV143" s="5"/>
      <c r="AW143" s="5"/>
      <c r="AX143" s="5"/>
      <c r="AY143" s="5"/>
      <c r="AZ143" s="5"/>
      <c r="BI143" s="5"/>
      <c r="BJ143" s="5"/>
      <c r="BK143" s="5"/>
      <c r="BL143" s="5"/>
      <c r="BM143" s="5"/>
      <c r="BN143" s="5"/>
      <c r="BO143" s="5"/>
      <c r="BP143" s="5"/>
      <c r="BQ143" s="5"/>
      <c r="BR143" s="5"/>
      <c r="BS143" s="5"/>
      <c r="CK143" s="2"/>
      <c r="CL143" s="2"/>
      <c r="CM143" s="1"/>
      <c r="CN143" s="1"/>
      <c r="CO143" s="1"/>
      <c r="CP143" s="1"/>
      <c r="CQ143" s="1"/>
      <c r="CR143" s="1"/>
      <c r="CS143" s="1"/>
      <c r="CT143" s="1"/>
      <c r="CU143" s="1"/>
      <c r="CV143" s="1"/>
      <c r="CW143" s="1"/>
    </row>
    <row r="144" spans="24:101" s="207" customFormat="1" ht="15">
      <c r="X144" s="2"/>
      <c r="AU144" s="5"/>
      <c r="AV144" s="5"/>
      <c r="AW144" s="5"/>
      <c r="AX144" s="5"/>
      <c r="AY144" s="5"/>
      <c r="AZ144" s="5"/>
      <c r="BI144" s="5"/>
      <c r="BJ144" s="5"/>
      <c r="BK144" s="5"/>
      <c r="BL144" s="5"/>
      <c r="BM144" s="5"/>
      <c r="BN144" s="5"/>
      <c r="BO144" s="5"/>
      <c r="BP144" s="5"/>
      <c r="BQ144" s="5"/>
      <c r="BR144" s="5"/>
      <c r="BS144" s="5"/>
      <c r="CK144" s="2"/>
      <c r="CL144" s="2"/>
      <c r="CM144" s="1"/>
      <c r="CN144" s="1"/>
      <c r="CO144" s="1"/>
      <c r="CP144" s="1"/>
      <c r="CQ144" s="1"/>
      <c r="CR144" s="1"/>
      <c r="CS144" s="1"/>
      <c r="CT144" s="1"/>
      <c r="CU144" s="1"/>
      <c r="CV144" s="1"/>
      <c r="CW144" s="1"/>
    </row>
    <row r="145" spans="24:101" s="207" customFormat="1" ht="15">
      <c r="X145" s="2"/>
      <c r="AU145" s="568" t="e">
        <f>+#REF!</f>
        <v>#REF!</v>
      </c>
      <c r="AV145" s="5"/>
      <c r="AW145" s="5"/>
      <c r="AX145" s="5"/>
      <c r="AY145" s="5"/>
      <c r="AZ145" s="5"/>
      <c r="BI145" s="5"/>
      <c r="BJ145" s="5"/>
      <c r="BK145" s="5"/>
      <c r="BL145" s="5"/>
      <c r="BM145" s="5"/>
      <c r="BN145" s="5"/>
      <c r="BO145" s="5"/>
      <c r="BP145" s="5"/>
      <c r="BQ145" s="5"/>
      <c r="BR145" s="5"/>
      <c r="BS145" s="5"/>
      <c r="CK145" s="2"/>
      <c r="CL145" s="2"/>
      <c r="CM145" s="1"/>
      <c r="CN145" s="1"/>
      <c r="CO145" s="1"/>
      <c r="CP145" s="1"/>
      <c r="CQ145" s="1"/>
      <c r="CR145" s="1"/>
      <c r="CS145" s="1"/>
      <c r="CT145" s="1"/>
      <c r="CU145" s="1"/>
      <c r="CV145" s="1"/>
      <c r="CW145" s="1"/>
    </row>
    <row r="146" spans="24:101" s="207" customFormat="1" ht="15">
      <c r="X146" s="2"/>
      <c r="AU146" s="569" t="e">
        <f>#REF!</f>
        <v>#REF!</v>
      </c>
      <c r="AV146" s="5"/>
      <c r="AW146" s="5"/>
      <c r="AX146" s="5"/>
      <c r="AY146" s="5"/>
      <c r="AZ146" s="5"/>
      <c r="BI146" s="5"/>
      <c r="BJ146" s="5"/>
      <c r="BK146" s="5"/>
      <c r="BL146" s="5"/>
      <c r="BM146" s="5"/>
      <c r="BN146" s="5"/>
      <c r="BO146" s="5"/>
      <c r="BP146" s="5"/>
      <c r="BQ146" s="5"/>
      <c r="BR146" s="5"/>
      <c r="BS146" s="5"/>
      <c r="CK146" s="2"/>
      <c r="CL146" s="2"/>
      <c r="CM146" s="1"/>
      <c r="CN146" s="1"/>
      <c r="CO146" s="1"/>
      <c r="CP146" s="1"/>
      <c r="CQ146" s="1"/>
      <c r="CR146" s="1"/>
      <c r="CS146" s="1"/>
      <c r="CT146" s="1"/>
      <c r="CU146" s="1"/>
      <c r="CV146" s="1"/>
      <c r="CW146" s="1"/>
    </row>
    <row r="147" spans="24:101" s="207" customFormat="1" ht="15">
      <c r="X147" s="2"/>
      <c r="AU147" s="570"/>
      <c r="AV147" s="5"/>
      <c r="AW147" s="5"/>
      <c r="AX147" s="5"/>
      <c r="AY147" s="5"/>
      <c r="AZ147" s="5"/>
      <c r="BI147" s="5"/>
      <c r="BJ147" s="5"/>
      <c r="BK147" s="5"/>
      <c r="BL147" s="5"/>
      <c r="BM147" s="5"/>
      <c r="BN147" s="5"/>
      <c r="BO147" s="5"/>
      <c r="BP147" s="5"/>
      <c r="BQ147" s="5"/>
      <c r="BR147" s="5"/>
      <c r="BS147" s="5"/>
      <c r="CK147" s="2"/>
      <c r="CL147" s="2"/>
      <c r="CM147" s="1"/>
      <c r="CN147" s="1"/>
      <c r="CO147" s="1"/>
      <c r="CP147" s="1"/>
      <c r="CQ147" s="1"/>
      <c r="CR147" s="1"/>
      <c r="CS147" s="1"/>
      <c r="CT147" s="1"/>
      <c r="CU147" s="1"/>
      <c r="CV147" s="1"/>
      <c r="CW147" s="1"/>
    </row>
    <row r="148" spans="24:101" s="207" customFormat="1" ht="15">
      <c r="X148" s="2"/>
      <c r="AU148" s="5"/>
      <c r="AV148" s="5"/>
      <c r="AW148" s="5"/>
      <c r="AX148" s="5"/>
      <c r="AY148" s="5"/>
      <c r="AZ148" s="5"/>
      <c r="BI148" s="5"/>
      <c r="BJ148" s="5"/>
      <c r="BK148" s="5"/>
      <c r="BL148" s="5"/>
      <c r="BM148" s="5"/>
      <c r="BN148" s="5"/>
      <c r="BO148" s="5"/>
      <c r="BP148" s="5"/>
      <c r="BQ148" s="5"/>
      <c r="BR148" s="5"/>
      <c r="BS148" s="5"/>
      <c r="CK148" s="2"/>
      <c r="CL148" s="2"/>
      <c r="CM148" s="1"/>
      <c r="CN148" s="1"/>
      <c r="CO148" s="1"/>
      <c r="CP148" s="1"/>
      <c r="CQ148" s="1"/>
      <c r="CR148" s="1"/>
      <c r="CS148" s="1"/>
      <c r="CT148" s="1"/>
      <c r="CU148" s="1"/>
      <c r="CV148" s="1"/>
      <c r="CW148" s="1"/>
    </row>
    <row r="149" spans="24:101" s="207" customFormat="1" ht="15">
      <c r="X149" s="2"/>
      <c r="AU149" s="5"/>
      <c r="AV149" s="5"/>
      <c r="AW149" s="5"/>
      <c r="AX149" s="5"/>
      <c r="AY149" s="5"/>
      <c r="AZ149" s="5"/>
      <c r="BI149" s="5"/>
      <c r="BJ149" s="5"/>
      <c r="BK149" s="5"/>
      <c r="BL149" s="5"/>
      <c r="BM149" s="5"/>
      <c r="BN149" s="5"/>
      <c r="BO149" s="5"/>
      <c r="BP149" s="5"/>
      <c r="BQ149" s="5"/>
      <c r="BR149" s="5"/>
      <c r="BS149" s="5"/>
      <c r="CK149" s="2"/>
      <c r="CL149" s="2"/>
      <c r="CM149" s="1"/>
      <c r="CN149" s="1"/>
      <c r="CO149" s="1"/>
      <c r="CP149" s="1"/>
      <c r="CQ149" s="1"/>
      <c r="CR149" s="1"/>
      <c r="CS149" s="1"/>
      <c r="CT149" s="1"/>
      <c r="CU149" s="1"/>
      <c r="CV149" s="1"/>
      <c r="CW149" s="1"/>
    </row>
    <row r="150" spans="24:101" s="207" customFormat="1" ht="15">
      <c r="X150" s="2"/>
      <c r="AU150" s="5"/>
      <c r="AV150" s="5"/>
      <c r="AW150" s="5"/>
      <c r="AX150" s="5"/>
      <c r="AY150" s="5"/>
      <c r="AZ150" s="5"/>
      <c r="BI150" s="5"/>
      <c r="BJ150" s="5"/>
      <c r="BK150" s="5"/>
      <c r="BL150" s="5"/>
      <c r="BM150" s="5"/>
      <c r="BN150" s="5"/>
      <c r="BO150" s="5"/>
      <c r="BP150" s="5"/>
      <c r="BQ150" s="5"/>
      <c r="BR150" s="5"/>
      <c r="BS150" s="5"/>
      <c r="CK150" s="2"/>
      <c r="CL150" s="2"/>
      <c r="CM150" s="1"/>
      <c r="CN150" s="1"/>
      <c r="CO150" s="1"/>
      <c r="CP150" s="1"/>
      <c r="CQ150" s="1"/>
      <c r="CR150" s="1"/>
      <c r="CS150" s="1"/>
      <c r="CT150" s="1"/>
      <c r="CU150" s="1"/>
      <c r="CV150" s="1"/>
      <c r="CW150" s="1"/>
    </row>
    <row r="151" spans="24:101" s="207" customFormat="1" ht="15">
      <c r="X151" s="2"/>
      <c r="AU151" s="5"/>
      <c r="AV151" s="5"/>
      <c r="AW151" s="5"/>
      <c r="AX151" s="5"/>
      <c r="AY151" s="5"/>
      <c r="AZ151" s="5"/>
      <c r="BI151" s="5"/>
      <c r="BJ151" s="5"/>
      <c r="BK151" s="5"/>
      <c r="BL151" s="5"/>
      <c r="BM151" s="5"/>
      <c r="BN151" s="5"/>
      <c r="BO151" s="5"/>
      <c r="BP151" s="5"/>
      <c r="BQ151" s="5"/>
      <c r="BR151" s="5"/>
      <c r="BS151" s="5"/>
      <c r="CK151" s="2"/>
      <c r="CL151" s="2"/>
      <c r="CM151" s="1"/>
      <c r="CN151" s="1"/>
      <c r="CO151" s="1"/>
      <c r="CP151" s="1"/>
      <c r="CQ151" s="1"/>
      <c r="CR151" s="1"/>
      <c r="CS151" s="1"/>
      <c r="CT151" s="1"/>
      <c r="CU151" s="1"/>
      <c r="CV151" s="1"/>
      <c r="CW151" s="1"/>
    </row>
    <row r="152" spans="24:101" s="207" customFormat="1" ht="15">
      <c r="X152" s="2"/>
      <c r="AU152" s="5"/>
      <c r="AV152" s="5"/>
      <c r="AW152" s="5"/>
      <c r="AX152" s="5"/>
      <c r="AY152" s="5"/>
      <c r="AZ152" s="5"/>
      <c r="BI152" s="5"/>
      <c r="BJ152" s="5"/>
      <c r="BK152" s="5"/>
      <c r="BL152" s="5"/>
      <c r="BM152" s="5"/>
      <c r="BN152" s="5"/>
      <c r="BO152" s="5"/>
      <c r="BP152" s="5"/>
      <c r="BQ152" s="5"/>
      <c r="BR152" s="5"/>
      <c r="BS152" s="5"/>
      <c r="CK152" s="2"/>
      <c r="CL152" s="2"/>
      <c r="CM152" s="1"/>
      <c r="CN152" s="1"/>
      <c r="CO152" s="1"/>
      <c r="CP152" s="1"/>
      <c r="CQ152" s="1"/>
      <c r="CR152" s="1"/>
      <c r="CS152" s="1"/>
      <c r="CT152" s="1"/>
      <c r="CU152" s="1"/>
      <c r="CV152" s="1"/>
      <c r="CW152" s="1"/>
    </row>
    <row r="153" spans="24:101" s="207" customFormat="1" ht="15">
      <c r="X153" s="2"/>
      <c r="AU153" s="5"/>
      <c r="AV153" s="5"/>
      <c r="AW153" s="5"/>
      <c r="AX153" s="5"/>
      <c r="AY153" s="5"/>
      <c r="AZ153" s="5"/>
      <c r="BI153" s="5"/>
      <c r="BJ153" s="5"/>
      <c r="BK153" s="5"/>
      <c r="BL153" s="5"/>
      <c r="BM153" s="5"/>
      <c r="BN153" s="5"/>
      <c r="BO153" s="5"/>
      <c r="BP153" s="5"/>
      <c r="BQ153" s="5"/>
      <c r="BR153" s="5"/>
      <c r="BS153" s="5"/>
      <c r="CK153" s="2"/>
      <c r="CL153" s="2"/>
      <c r="CM153" s="1"/>
      <c r="CN153" s="1"/>
      <c r="CO153" s="1"/>
      <c r="CP153" s="1"/>
      <c r="CQ153" s="1"/>
      <c r="CR153" s="1"/>
      <c r="CS153" s="1"/>
      <c r="CT153" s="1"/>
      <c r="CU153" s="1"/>
      <c r="CV153" s="1"/>
      <c r="CW153" s="1"/>
    </row>
    <row r="154" spans="24:101" s="207" customFormat="1" ht="15">
      <c r="X154" s="2"/>
      <c r="AU154" s="5"/>
      <c r="AV154" s="5"/>
      <c r="AW154" s="5"/>
      <c r="AX154" s="5"/>
      <c r="AY154" s="5"/>
      <c r="AZ154" s="5"/>
      <c r="BI154" s="5"/>
      <c r="BJ154" s="5"/>
      <c r="BK154" s="5"/>
      <c r="BL154" s="5"/>
      <c r="BM154" s="5"/>
      <c r="BN154" s="5"/>
      <c r="BO154" s="5"/>
      <c r="BP154" s="5"/>
      <c r="BQ154" s="5"/>
      <c r="BR154" s="5"/>
      <c r="BS154" s="5"/>
      <c r="CK154" s="2"/>
      <c r="CL154" s="2"/>
      <c r="CM154" s="1"/>
      <c r="CN154" s="1"/>
      <c r="CO154" s="1"/>
      <c r="CP154" s="1"/>
      <c r="CQ154" s="1"/>
      <c r="CR154" s="1"/>
      <c r="CS154" s="1"/>
      <c r="CT154" s="1"/>
      <c r="CU154" s="1"/>
      <c r="CV154" s="1"/>
      <c r="CW154" s="1"/>
    </row>
    <row r="155" spans="47:101" s="207" customFormat="1" ht="15">
      <c r="AU155" s="5"/>
      <c r="AV155" s="5"/>
      <c r="AW155" s="5"/>
      <c r="AX155" s="5"/>
      <c r="AY155" s="5"/>
      <c r="AZ155" s="5"/>
      <c r="BI155" s="5"/>
      <c r="BJ155" s="5"/>
      <c r="BK155" s="5"/>
      <c r="BL155" s="5"/>
      <c r="BM155" s="5"/>
      <c r="BN155" s="5"/>
      <c r="BO155" s="5"/>
      <c r="BP155" s="5"/>
      <c r="BQ155" s="5"/>
      <c r="BR155" s="5"/>
      <c r="BS155" s="5"/>
      <c r="CK155" s="2"/>
      <c r="CL155" s="2"/>
      <c r="CM155" s="1"/>
      <c r="CN155" s="1"/>
      <c r="CO155" s="1"/>
      <c r="CP155" s="1"/>
      <c r="CQ155" s="1"/>
      <c r="CR155" s="1"/>
      <c r="CS155" s="1"/>
      <c r="CT155" s="1"/>
      <c r="CU155" s="1"/>
      <c r="CV155" s="1"/>
      <c r="CW155" s="1"/>
    </row>
    <row r="156" spans="47:101" s="207" customFormat="1" ht="15">
      <c r="AU156" s="5"/>
      <c r="AV156" s="5"/>
      <c r="AW156" s="5"/>
      <c r="AX156" s="5"/>
      <c r="AY156" s="5"/>
      <c r="AZ156" s="5"/>
      <c r="BI156" s="5"/>
      <c r="BJ156" s="5"/>
      <c r="BK156" s="5"/>
      <c r="BL156" s="5"/>
      <c r="BM156" s="5"/>
      <c r="BN156" s="5"/>
      <c r="BO156" s="5"/>
      <c r="BP156" s="5"/>
      <c r="BQ156" s="5"/>
      <c r="BR156" s="5"/>
      <c r="BS156" s="5"/>
      <c r="CK156" s="2"/>
      <c r="CL156" s="2"/>
      <c r="CM156" s="1"/>
      <c r="CN156" s="1"/>
      <c r="CO156" s="1"/>
      <c r="CP156" s="1"/>
      <c r="CQ156" s="1"/>
      <c r="CR156" s="1"/>
      <c r="CS156" s="1"/>
      <c r="CT156" s="1"/>
      <c r="CU156" s="1"/>
      <c r="CV156" s="1"/>
      <c r="CW156" s="1"/>
    </row>
    <row r="157" spans="47:101" s="207" customFormat="1" ht="15">
      <c r="AU157" s="5"/>
      <c r="AV157" s="5"/>
      <c r="AW157" s="5"/>
      <c r="AX157" s="5"/>
      <c r="AY157" s="5"/>
      <c r="AZ157" s="5"/>
      <c r="BI157" s="5"/>
      <c r="BJ157" s="5"/>
      <c r="BK157" s="5"/>
      <c r="BL157" s="5"/>
      <c r="BM157" s="5"/>
      <c r="BN157" s="5"/>
      <c r="BO157" s="5"/>
      <c r="BP157" s="5"/>
      <c r="BQ157" s="5"/>
      <c r="BR157" s="5"/>
      <c r="BS157" s="5"/>
      <c r="CK157" s="2"/>
      <c r="CL157" s="2"/>
      <c r="CM157" s="1"/>
      <c r="CN157" s="1"/>
      <c r="CO157" s="1"/>
      <c r="CP157" s="1"/>
      <c r="CQ157" s="1"/>
      <c r="CR157" s="1"/>
      <c r="CS157" s="1"/>
      <c r="CT157" s="1"/>
      <c r="CU157" s="1"/>
      <c r="CV157" s="1"/>
      <c r="CW157" s="1"/>
    </row>
    <row r="158" spans="47:101" s="207" customFormat="1" ht="15">
      <c r="AU158" s="5"/>
      <c r="AV158" s="5"/>
      <c r="AW158" s="5"/>
      <c r="AX158" s="5"/>
      <c r="AY158" s="5"/>
      <c r="AZ158" s="5"/>
      <c r="BI158" s="5"/>
      <c r="BJ158" s="5"/>
      <c r="BK158" s="5"/>
      <c r="BL158" s="5"/>
      <c r="BM158" s="5"/>
      <c r="BN158" s="5"/>
      <c r="BO158" s="5"/>
      <c r="BP158" s="5"/>
      <c r="BQ158" s="5"/>
      <c r="BR158" s="5"/>
      <c r="BS158" s="5"/>
      <c r="CK158" s="2"/>
      <c r="CL158" s="2"/>
      <c r="CM158" s="1"/>
      <c r="CN158" s="1"/>
      <c r="CO158" s="1"/>
      <c r="CP158" s="1"/>
      <c r="CQ158" s="1"/>
      <c r="CR158" s="1"/>
      <c r="CS158" s="1"/>
      <c r="CT158" s="1"/>
      <c r="CU158" s="1"/>
      <c r="CV158" s="1"/>
      <c r="CW158" s="1"/>
    </row>
    <row r="159" spans="47:101" s="207" customFormat="1" ht="15">
      <c r="AU159" s="5"/>
      <c r="AV159" s="5"/>
      <c r="AW159" s="5"/>
      <c r="AX159" s="5"/>
      <c r="AY159" s="5"/>
      <c r="AZ159" s="5"/>
      <c r="BI159" s="5"/>
      <c r="BJ159" s="5"/>
      <c r="BK159" s="5"/>
      <c r="BL159" s="5"/>
      <c r="BM159" s="5"/>
      <c r="BN159" s="5"/>
      <c r="BO159" s="5"/>
      <c r="BP159" s="5"/>
      <c r="BQ159" s="5"/>
      <c r="BR159" s="5"/>
      <c r="BS159" s="5"/>
      <c r="CK159" s="2"/>
      <c r="CL159" s="2"/>
      <c r="CM159" s="1"/>
      <c r="CN159" s="1"/>
      <c r="CO159" s="1"/>
      <c r="CP159" s="1"/>
      <c r="CQ159" s="1"/>
      <c r="CR159" s="1"/>
      <c r="CS159" s="1"/>
      <c r="CT159" s="1"/>
      <c r="CU159" s="1"/>
      <c r="CV159" s="1"/>
      <c r="CW159" s="1"/>
    </row>
    <row r="160" spans="47:101" s="207" customFormat="1" ht="15">
      <c r="AU160" s="5"/>
      <c r="AV160" s="5"/>
      <c r="AW160" s="5"/>
      <c r="AX160" s="5"/>
      <c r="AY160" s="5"/>
      <c r="AZ160" s="5"/>
      <c r="BI160" s="5"/>
      <c r="BJ160" s="5"/>
      <c r="BK160" s="5"/>
      <c r="BL160" s="5"/>
      <c r="BM160" s="5"/>
      <c r="BN160" s="5"/>
      <c r="BO160" s="5"/>
      <c r="BP160" s="5"/>
      <c r="BQ160" s="5"/>
      <c r="BR160" s="5"/>
      <c r="BS160" s="5"/>
      <c r="CK160" s="2"/>
      <c r="CL160" s="2"/>
      <c r="CM160" s="1"/>
      <c r="CN160" s="1"/>
      <c r="CO160" s="1"/>
      <c r="CP160" s="1"/>
      <c r="CQ160" s="1"/>
      <c r="CR160" s="1"/>
      <c r="CS160" s="1"/>
      <c r="CT160" s="1"/>
      <c r="CU160" s="1"/>
      <c r="CV160" s="1"/>
      <c r="CW160" s="1"/>
    </row>
    <row r="161" spans="47:101" s="207" customFormat="1" ht="15">
      <c r="AU161" s="5"/>
      <c r="AV161" s="5"/>
      <c r="AW161" s="5"/>
      <c r="AX161" s="5"/>
      <c r="AY161" s="5"/>
      <c r="AZ161" s="5"/>
      <c r="BI161" s="5"/>
      <c r="BJ161" s="5"/>
      <c r="BK161" s="5"/>
      <c r="BL161" s="5"/>
      <c r="BM161" s="5"/>
      <c r="BN161" s="5"/>
      <c r="BO161" s="5"/>
      <c r="BP161" s="5"/>
      <c r="BQ161" s="5"/>
      <c r="BR161" s="5"/>
      <c r="BS161" s="5"/>
      <c r="CK161" s="2"/>
      <c r="CL161" s="2"/>
      <c r="CM161" s="1"/>
      <c r="CN161" s="1"/>
      <c r="CO161" s="1"/>
      <c r="CP161" s="1"/>
      <c r="CQ161" s="1"/>
      <c r="CR161" s="1"/>
      <c r="CS161" s="1"/>
      <c r="CT161" s="1"/>
      <c r="CU161" s="1"/>
      <c r="CV161" s="1"/>
      <c r="CW161" s="1"/>
    </row>
    <row r="162" spans="47:101" s="207" customFormat="1" ht="15">
      <c r="AU162" s="5"/>
      <c r="AV162" s="5"/>
      <c r="AW162" s="5"/>
      <c r="AX162" s="5"/>
      <c r="AY162" s="5"/>
      <c r="AZ162" s="5"/>
      <c r="BI162" s="5"/>
      <c r="BJ162" s="5"/>
      <c r="BK162" s="5"/>
      <c r="BL162" s="5"/>
      <c r="BM162" s="5"/>
      <c r="BN162" s="5"/>
      <c r="BO162" s="5"/>
      <c r="BP162" s="5"/>
      <c r="BQ162" s="5"/>
      <c r="BR162" s="5"/>
      <c r="BS162" s="5"/>
      <c r="CK162" s="2"/>
      <c r="CL162" s="2"/>
      <c r="CM162" s="1"/>
      <c r="CN162" s="1"/>
      <c r="CO162" s="1"/>
      <c r="CP162" s="1"/>
      <c r="CQ162" s="1"/>
      <c r="CR162" s="1"/>
      <c r="CS162" s="1"/>
      <c r="CT162" s="1"/>
      <c r="CU162" s="1"/>
      <c r="CV162" s="1"/>
      <c r="CW162" s="1"/>
    </row>
    <row r="163" spans="47:101" s="207" customFormat="1" ht="15">
      <c r="AU163" s="5"/>
      <c r="AV163" s="5"/>
      <c r="AW163" s="5"/>
      <c r="AX163" s="5"/>
      <c r="AY163" s="5"/>
      <c r="AZ163" s="5"/>
      <c r="BI163" s="5"/>
      <c r="BJ163" s="5"/>
      <c r="BK163" s="5"/>
      <c r="BL163" s="5"/>
      <c r="BM163" s="5"/>
      <c r="BN163" s="5"/>
      <c r="BO163" s="5"/>
      <c r="BP163" s="5"/>
      <c r="BQ163" s="5"/>
      <c r="BR163" s="5"/>
      <c r="BS163" s="5"/>
      <c r="CK163" s="2"/>
      <c r="CL163" s="2"/>
      <c r="CM163" s="1"/>
      <c r="CN163" s="1"/>
      <c r="CO163" s="1"/>
      <c r="CP163" s="1"/>
      <c r="CQ163" s="1"/>
      <c r="CR163" s="1"/>
      <c r="CS163" s="1"/>
      <c r="CT163" s="1"/>
      <c r="CU163" s="1"/>
      <c r="CV163" s="1"/>
      <c r="CW163" s="1"/>
    </row>
    <row r="164" spans="47:101" s="207" customFormat="1" ht="15">
      <c r="AU164" s="5"/>
      <c r="AV164" s="5"/>
      <c r="AW164" s="5"/>
      <c r="AX164" s="5"/>
      <c r="AY164" s="5"/>
      <c r="AZ164" s="5"/>
      <c r="BI164" s="5"/>
      <c r="BJ164" s="5"/>
      <c r="BK164" s="5"/>
      <c r="BL164" s="5"/>
      <c r="BM164" s="5"/>
      <c r="BN164" s="5"/>
      <c r="BO164" s="5"/>
      <c r="BP164" s="5"/>
      <c r="BQ164" s="5"/>
      <c r="BR164" s="5"/>
      <c r="BS164" s="5"/>
      <c r="CK164" s="2"/>
      <c r="CL164" s="2"/>
      <c r="CM164" s="1"/>
      <c r="CN164" s="1"/>
      <c r="CO164" s="1"/>
      <c r="CP164" s="1"/>
      <c r="CQ164" s="1"/>
      <c r="CR164" s="1"/>
      <c r="CS164" s="1"/>
      <c r="CT164" s="1"/>
      <c r="CU164" s="1"/>
      <c r="CV164" s="1"/>
      <c r="CW164" s="1"/>
    </row>
    <row r="165" spans="47:101" s="207" customFormat="1" ht="15">
      <c r="AU165" s="5"/>
      <c r="AV165" s="5"/>
      <c r="AW165" s="5"/>
      <c r="AX165" s="5"/>
      <c r="AY165" s="5"/>
      <c r="AZ165" s="5"/>
      <c r="BI165" s="5"/>
      <c r="BJ165" s="5"/>
      <c r="BK165" s="5"/>
      <c r="BL165" s="5"/>
      <c r="BM165" s="5"/>
      <c r="BN165" s="5"/>
      <c r="BO165" s="5"/>
      <c r="BP165" s="5"/>
      <c r="BQ165" s="5"/>
      <c r="BR165" s="5"/>
      <c r="BS165" s="5"/>
      <c r="CK165" s="2"/>
      <c r="CL165" s="2"/>
      <c r="CM165" s="1"/>
      <c r="CN165" s="1"/>
      <c r="CO165" s="1"/>
      <c r="CP165" s="1"/>
      <c r="CQ165" s="1"/>
      <c r="CR165" s="1"/>
      <c r="CS165" s="1"/>
      <c r="CT165" s="1"/>
      <c r="CU165" s="1"/>
      <c r="CV165" s="1"/>
      <c r="CW165" s="1"/>
    </row>
    <row r="166" spans="47:101" s="207" customFormat="1" ht="15">
      <c r="AU166" s="5"/>
      <c r="AV166" s="5"/>
      <c r="AW166" s="5"/>
      <c r="AX166" s="5"/>
      <c r="AY166" s="5"/>
      <c r="AZ166" s="5"/>
      <c r="BI166" s="5"/>
      <c r="BJ166" s="5"/>
      <c r="BK166" s="5"/>
      <c r="BL166" s="5"/>
      <c r="BM166" s="5"/>
      <c r="BN166" s="5"/>
      <c r="BO166" s="5"/>
      <c r="BP166" s="5"/>
      <c r="BQ166" s="5"/>
      <c r="BR166" s="5"/>
      <c r="BS166" s="5"/>
      <c r="CK166" s="2"/>
      <c r="CL166" s="2"/>
      <c r="CM166" s="1"/>
      <c r="CN166" s="1"/>
      <c r="CO166" s="1"/>
      <c r="CP166" s="1"/>
      <c r="CQ166" s="1"/>
      <c r="CR166" s="1"/>
      <c r="CS166" s="1"/>
      <c r="CT166" s="1"/>
      <c r="CU166" s="1"/>
      <c r="CV166" s="1"/>
      <c r="CW166" s="1"/>
    </row>
    <row r="167" spans="47:101" s="207" customFormat="1" ht="15">
      <c r="AU167" s="5"/>
      <c r="AV167" s="5"/>
      <c r="AW167" s="5"/>
      <c r="AX167" s="5"/>
      <c r="AY167" s="5"/>
      <c r="AZ167" s="5"/>
      <c r="BI167" s="5"/>
      <c r="BJ167" s="5"/>
      <c r="BK167" s="5"/>
      <c r="BL167" s="5"/>
      <c r="BM167" s="5"/>
      <c r="BN167" s="5"/>
      <c r="BO167" s="5"/>
      <c r="BP167" s="5"/>
      <c r="BQ167" s="5"/>
      <c r="BR167" s="5"/>
      <c r="BS167" s="5"/>
      <c r="CK167" s="2"/>
      <c r="CL167" s="2"/>
      <c r="CM167" s="1"/>
      <c r="CN167" s="1"/>
      <c r="CO167" s="1"/>
      <c r="CP167" s="1"/>
      <c r="CQ167" s="1"/>
      <c r="CR167" s="1"/>
      <c r="CS167" s="1"/>
      <c r="CT167" s="1"/>
      <c r="CU167" s="1"/>
      <c r="CV167" s="1"/>
      <c r="CW167" s="1"/>
    </row>
    <row r="168" spans="47:101" s="207" customFormat="1" ht="15">
      <c r="AU168" s="5"/>
      <c r="AV168" s="5"/>
      <c r="AW168" s="5"/>
      <c r="AX168" s="5"/>
      <c r="AY168" s="5"/>
      <c r="AZ168" s="5"/>
      <c r="BI168" s="5"/>
      <c r="BJ168" s="5"/>
      <c r="BK168" s="5"/>
      <c r="BL168" s="5"/>
      <c r="BM168" s="5"/>
      <c r="BN168" s="5"/>
      <c r="BO168" s="5"/>
      <c r="BP168" s="5"/>
      <c r="BQ168" s="5"/>
      <c r="BR168" s="5"/>
      <c r="BS168" s="5"/>
      <c r="CK168" s="2"/>
      <c r="CL168" s="2"/>
      <c r="CM168" s="1"/>
      <c r="CN168" s="1"/>
      <c r="CO168" s="1"/>
      <c r="CP168" s="1"/>
      <c r="CQ168" s="1"/>
      <c r="CR168" s="1"/>
      <c r="CS168" s="1"/>
      <c r="CT168" s="1"/>
      <c r="CU168" s="1"/>
      <c r="CV168" s="1"/>
      <c r="CW168" s="1"/>
    </row>
    <row r="169" spans="47:101" s="207" customFormat="1" ht="15">
      <c r="AU169" s="5"/>
      <c r="AV169" s="5"/>
      <c r="AW169" s="5"/>
      <c r="AX169" s="5"/>
      <c r="AY169" s="5"/>
      <c r="AZ169" s="5"/>
      <c r="BI169" s="5"/>
      <c r="BJ169" s="5"/>
      <c r="BK169" s="5"/>
      <c r="BL169" s="5"/>
      <c r="BM169" s="5"/>
      <c r="BN169" s="5"/>
      <c r="BO169" s="5"/>
      <c r="BP169" s="5"/>
      <c r="BQ169" s="5"/>
      <c r="BR169" s="5"/>
      <c r="BS169" s="5"/>
      <c r="CK169" s="2"/>
      <c r="CL169" s="2"/>
      <c r="CM169" s="1"/>
      <c r="CN169" s="1"/>
      <c r="CO169" s="1"/>
      <c r="CP169" s="1"/>
      <c r="CQ169" s="1"/>
      <c r="CR169" s="1"/>
      <c r="CS169" s="1"/>
      <c r="CT169" s="1"/>
      <c r="CU169" s="1"/>
      <c r="CV169" s="1"/>
      <c r="CW169" s="1"/>
    </row>
    <row r="170" spans="47:101" s="207" customFormat="1" ht="15">
      <c r="AU170" s="5"/>
      <c r="AV170" s="5"/>
      <c r="AW170" s="5"/>
      <c r="AX170" s="5"/>
      <c r="AY170" s="5"/>
      <c r="AZ170" s="5"/>
      <c r="BI170" s="5"/>
      <c r="BJ170" s="5"/>
      <c r="BK170" s="5"/>
      <c r="BL170" s="5"/>
      <c r="BM170" s="5"/>
      <c r="BN170" s="5"/>
      <c r="BO170" s="5"/>
      <c r="BP170" s="5"/>
      <c r="BQ170" s="5"/>
      <c r="BR170" s="5"/>
      <c r="BS170" s="5"/>
      <c r="CK170" s="2"/>
      <c r="CL170" s="2"/>
      <c r="CM170" s="1"/>
      <c r="CN170" s="1"/>
      <c r="CO170" s="1"/>
      <c r="CP170" s="1"/>
      <c r="CQ170" s="1"/>
      <c r="CR170" s="1"/>
      <c r="CS170" s="1"/>
      <c r="CT170" s="1"/>
      <c r="CU170" s="1"/>
      <c r="CV170" s="1"/>
      <c r="CW170" s="1"/>
    </row>
    <row r="171" spans="47:101" s="207" customFormat="1" ht="15">
      <c r="AU171" s="5"/>
      <c r="AV171" s="5"/>
      <c r="AW171" s="5"/>
      <c r="AX171" s="5"/>
      <c r="AY171" s="5"/>
      <c r="AZ171" s="5"/>
      <c r="BI171" s="5"/>
      <c r="BJ171" s="5"/>
      <c r="BK171" s="5"/>
      <c r="BL171" s="5"/>
      <c r="BM171" s="5"/>
      <c r="BN171" s="5"/>
      <c r="BO171" s="5"/>
      <c r="BP171" s="5"/>
      <c r="BQ171" s="5"/>
      <c r="BR171" s="5"/>
      <c r="BS171" s="5"/>
      <c r="CK171" s="2"/>
      <c r="CL171" s="2"/>
      <c r="CM171" s="1"/>
      <c r="CN171" s="1"/>
      <c r="CO171" s="1"/>
      <c r="CP171" s="1"/>
      <c r="CQ171" s="1"/>
      <c r="CR171" s="1"/>
      <c r="CS171" s="1"/>
      <c r="CT171" s="1"/>
      <c r="CU171" s="1"/>
      <c r="CV171" s="1"/>
      <c r="CW171" s="1"/>
    </row>
    <row r="172" spans="47:101" s="207" customFormat="1" ht="15">
      <c r="AU172" s="5"/>
      <c r="AV172" s="5"/>
      <c r="AW172" s="5"/>
      <c r="AX172" s="5"/>
      <c r="AY172" s="5"/>
      <c r="AZ172" s="5"/>
      <c r="BI172" s="5"/>
      <c r="BJ172" s="5"/>
      <c r="BK172" s="5"/>
      <c r="BL172" s="5"/>
      <c r="BM172" s="5"/>
      <c r="BN172" s="5"/>
      <c r="BO172" s="5"/>
      <c r="BP172" s="5"/>
      <c r="BQ172" s="5"/>
      <c r="BR172" s="5"/>
      <c r="BS172" s="5"/>
      <c r="CK172" s="2"/>
      <c r="CL172" s="2"/>
      <c r="CM172" s="1"/>
      <c r="CN172" s="1"/>
      <c r="CO172" s="1"/>
      <c r="CP172" s="1"/>
      <c r="CQ172" s="1"/>
      <c r="CR172" s="1"/>
      <c r="CS172" s="1"/>
      <c r="CT172" s="1"/>
      <c r="CU172" s="1"/>
      <c r="CV172" s="1"/>
      <c r="CW172" s="1"/>
    </row>
    <row r="173" spans="47:94" s="207" customFormat="1" ht="15">
      <c r="AU173" s="5"/>
      <c r="AV173" s="5"/>
      <c r="AW173" s="5"/>
      <c r="AX173" s="5"/>
      <c r="AY173" s="5"/>
      <c r="AZ173" s="5"/>
      <c r="BI173" s="5"/>
      <c r="BJ173" s="5"/>
      <c r="BK173" s="5"/>
      <c r="BL173" s="5"/>
      <c r="BM173" s="5"/>
      <c r="BN173" s="5"/>
      <c r="BO173" s="5"/>
      <c r="BP173" s="5"/>
      <c r="BQ173" s="5"/>
      <c r="BR173" s="5"/>
      <c r="BS173" s="5"/>
      <c r="CP173" s="2"/>
    </row>
    <row r="174" spans="47:94" s="207" customFormat="1" ht="15">
      <c r="AU174" s="5"/>
      <c r="AV174" s="5"/>
      <c r="AW174" s="5"/>
      <c r="AX174" s="5"/>
      <c r="AY174" s="5"/>
      <c r="AZ174" s="5"/>
      <c r="BI174" s="5"/>
      <c r="BJ174" s="5"/>
      <c r="BK174" s="5"/>
      <c r="BL174" s="5"/>
      <c r="BM174" s="5"/>
      <c r="BN174" s="5"/>
      <c r="BO174" s="5"/>
      <c r="BP174" s="5"/>
      <c r="BQ174" s="5"/>
      <c r="BR174" s="5"/>
      <c r="BS174" s="5"/>
      <c r="CP174" s="2"/>
    </row>
    <row r="175" spans="47:94" s="207" customFormat="1" ht="15">
      <c r="AU175" s="5"/>
      <c r="AV175" s="5"/>
      <c r="AW175" s="5"/>
      <c r="AX175" s="5"/>
      <c r="AY175" s="5"/>
      <c r="AZ175" s="5"/>
      <c r="BI175" s="5"/>
      <c r="BJ175" s="5"/>
      <c r="BK175" s="5"/>
      <c r="BL175" s="5"/>
      <c r="BM175" s="5"/>
      <c r="BN175" s="5"/>
      <c r="BO175" s="5"/>
      <c r="BP175" s="5"/>
      <c r="BQ175" s="5"/>
      <c r="BR175" s="5"/>
      <c r="BS175" s="5"/>
      <c r="CP175" s="2"/>
    </row>
    <row r="176" spans="47:94" s="207" customFormat="1" ht="15">
      <c r="AU176" s="5"/>
      <c r="AV176" s="5"/>
      <c r="AW176" s="5"/>
      <c r="AX176" s="5"/>
      <c r="AY176" s="5"/>
      <c r="AZ176" s="5"/>
      <c r="BI176" s="5"/>
      <c r="BJ176" s="5"/>
      <c r="BK176" s="5"/>
      <c r="BL176" s="5"/>
      <c r="BM176" s="5"/>
      <c r="BN176" s="5"/>
      <c r="BO176" s="5"/>
      <c r="BP176" s="5"/>
      <c r="BQ176" s="5"/>
      <c r="BR176" s="5"/>
      <c r="BS176" s="5"/>
      <c r="CP176" s="2"/>
    </row>
    <row r="177" spans="47:94" s="207" customFormat="1" ht="15">
      <c r="AU177" s="5"/>
      <c r="AV177" s="5"/>
      <c r="AW177" s="5"/>
      <c r="AX177" s="5"/>
      <c r="AY177" s="5"/>
      <c r="AZ177" s="5"/>
      <c r="BI177" s="5"/>
      <c r="BJ177" s="5"/>
      <c r="BK177" s="5"/>
      <c r="BL177" s="5"/>
      <c r="BM177" s="5"/>
      <c r="BN177" s="5"/>
      <c r="BO177" s="5"/>
      <c r="BP177" s="5"/>
      <c r="BQ177" s="5"/>
      <c r="BR177" s="5"/>
      <c r="BS177" s="5"/>
      <c r="CP177" s="2"/>
    </row>
    <row r="178" spans="47:94" s="207" customFormat="1" ht="15">
      <c r="AU178" s="5"/>
      <c r="AV178" s="5"/>
      <c r="AW178" s="5"/>
      <c r="AX178" s="5"/>
      <c r="AY178" s="5"/>
      <c r="AZ178" s="5"/>
      <c r="BI178" s="5"/>
      <c r="BJ178" s="5"/>
      <c r="BK178" s="5"/>
      <c r="BL178" s="5"/>
      <c r="BM178" s="5"/>
      <c r="BN178" s="5"/>
      <c r="BO178" s="5"/>
      <c r="BP178" s="5"/>
      <c r="BQ178" s="5"/>
      <c r="BR178" s="5"/>
      <c r="BS178" s="5"/>
      <c r="CP178" s="2"/>
    </row>
    <row r="179" spans="47:94" s="207" customFormat="1" ht="15">
      <c r="AU179" s="5"/>
      <c r="AV179" s="5"/>
      <c r="AW179" s="5"/>
      <c r="AX179" s="5"/>
      <c r="AY179" s="5"/>
      <c r="AZ179" s="5"/>
      <c r="BI179" s="5"/>
      <c r="BJ179" s="5"/>
      <c r="BK179" s="5"/>
      <c r="BL179" s="5"/>
      <c r="BM179" s="5"/>
      <c r="BN179" s="5"/>
      <c r="BO179" s="5"/>
      <c r="BP179" s="5"/>
      <c r="BQ179" s="5"/>
      <c r="BR179" s="5"/>
      <c r="BS179" s="5"/>
      <c r="CP179" s="2"/>
    </row>
    <row r="180" spans="47:94" s="207" customFormat="1" ht="19.5">
      <c r="AU180" s="571" t="s">
        <v>320</v>
      </c>
      <c r="AV180" s="5"/>
      <c r="AW180" s="5"/>
      <c r="AX180" s="5"/>
      <c r="AY180" s="5"/>
      <c r="AZ180" s="5"/>
      <c r="BI180" s="5"/>
      <c r="BJ180" s="5"/>
      <c r="BK180" s="5"/>
      <c r="BL180" s="5"/>
      <c r="BM180" s="5"/>
      <c r="BN180" s="5"/>
      <c r="BO180" s="5"/>
      <c r="BP180" s="5"/>
      <c r="BQ180" s="5"/>
      <c r="BR180" s="5"/>
      <c r="BS180" s="5"/>
      <c r="CP180" s="2"/>
    </row>
    <row r="181" spans="47:94" s="207" customFormat="1" ht="15.75" thickBot="1">
      <c r="AU181" s="5"/>
      <c r="AV181" s="5"/>
      <c r="AW181" s="5"/>
      <c r="AX181" s="5"/>
      <c r="AY181" s="5"/>
      <c r="AZ181" s="5"/>
      <c r="BI181" s="5"/>
      <c r="BJ181" s="5"/>
      <c r="BK181" s="5"/>
      <c r="BL181" s="5"/>
      <c r="BM181" s="5"/>
      <c r="BN181" s="5"/>
      <c r="BO181" s="5"/>
      <c r="BP181" s="5"/>
      <c r="BQ181" s="5"/>
      <c r="BR181" s="5"/>
      <c r="BS181" s="5"/>
      <c r="CP181" s="2"/>
    </row>
    <row r="182" spans="47:94" s="207" customFormat="1" ht="15.75" thickBot="1">
      <c r="AU182" s="572"/>
      <c r="AV182" s="573" t="s">
        <v>116</v>
      </c>
      <c r="AW182" s="573" t="s">
        <v>130</v>
      </c>
      <c r="AX182" s="573" t="s">
        <v>141</v>
      </c>
      <c r="AY182" s="573" t="s">
        <v>149</v>
      </c>
      <c r="AZ182" s="5"/>
      <c r="BI182" s="5"/>
      <c r="BJ182" s="5"/>
      <c r="BK182" s="5"/>
      <c r="BL182" s="5"/>
      <c r="BM182" s="5"/>
      <c r="BN182" s="5"/>
      <c r="BO182" s="5"/>
      <c r="BP182" s="5"/>
      <c r="BQ182" s="5"/>
      <c r="BR182" s="5"/>
      <c r="BS182" s="5"/>
      <c r="CP182" s="2"/>
    </row>
    <row r="183" spans="47:94" s="207" customFormat="1" ht="15.75" thickBot="1">
      <c r="AU183" s="574">
        <v>123000</v>
      </c>
      <c r="AV183" s="575">
        <v>41674</v>
      </c>
      <c r="AW183" s="575">
        <v>83348</v>
      </c>
      <c r="AX183" s="575">
        <v>125022</v>
      </c>
      <c r="AY183" s="575">
        <v>166696</v>
      </c>
      <c r="AZ183" s="5"/>
      <c r="BI183" s="5"/>
      <c r="BJ183" s="5"/>
      <c r="BK183" s="5"/>
      <c r="BL183" s="5"/>
      <c r="BM183" s="5"/>
      <c r="BN183" s="5"/>
      <c r="BO183" s="5"/>
      <c r="BP183" s="5"/>
      <c r="BQ183" s="5"/>
      <c r="BR183" s="5"/>
      <c r="BS183" s="5"/>
      <c r="CP183" s="2"/>
    </row>
    <row r="184" spans="47:94" s="207" customFormat="1" ht="27.75">
      <c r="AU184" s="576">
        <f>+AU183</f>
        <v>123000</v>
      </c>
      <c r="AV184" s="577" t="s">
        <v>321</v>
      </c>
      <c r="AW184" s="577" t="s">
        <v>322</v>
      </c>
      <c r="AX184" s="577" t="s">
        <v>323</v>
      </c>
      <c r="AY184" s="577" t="s">
        <v>324</v>
      </c>
      <c r="AZ184" s="5"/>
      <c r="BI184" s="5"/>
      <c r="BJ184" s="5"/>
      <c r="BK184" s="5"/>
      <c r="BL184" s="5"/>
      <c r="BM184" s="5"/>
      <c r="BN184" s="5"/>
      <c r="BO184" s="5"/>
      <c r="BP184" s="5"/>
      <c r="BQ184" s="5"/>
      <c r="BR184" s="5"/>
      <c r="BS184" s="5"/>
      <c r="CP184" s="2"/>
    </row>
    <row r="185" spans="47:94" s="207" customFormat="1" ht="15">
      <c r="AU185" s="578" t="s">
        <v>325</v>
      </c>
      <c r="AV185" s="579">
        <v>0.038</v>
      </c>
      <c r="AW185" s="579">
        <v>0.076</v>
      </c>
      <c r="AX185" s="579">
        <v>0.087</v>
      </c>
      <c r="AY185" s="579">
        <v>0.098</v>
      </c>
      <c r="AZ185" s="5"/>
      <c r="BI185" s="5"/>
      <c r="BJ185" s="5"/>
      <c r="BK185" s="5"/>
      <c r="BL185" s="5"/>
      <c r="BM185" s="5"/>
      <c r="BN185" s="5"/>
      <c r="BO185" s="5"/>
      <c r="BP185" s="5"/>
      <c r="BQ185" s="5"/>
      <c r="BR185" s="5"/>
      <c r="BS185" s="5"/>
      <c r="CP185" s="2"/>
    </row>
    <row r="186" spans="47:94" s="207" customFormat="1" ht="15">
      <c r="AU186" s="578" t="s">
        <v>326</v>
      </c>
      <c r="AV186" s="579">
        <v>0.045</v>
      </c>
      <c r="AW186" s="579">
        <v>0.089</v>
      </c>
      <c r="AX186" s="579">
        <v>0.1035</v>
      </c>
      <c r="AY186" s="579">
        <v>0.118</v>
      </c>
      <c r="AZ186" s="5"/>
      <c r="BI186" s="5"/>
      <c r="BJ186" s="5"/>
      <c r="BK186" s="5"/>
      <c r="BL186" s="5"/>
      <c r="BM186" s="5"/>
      <c r="BN186" s="5"/>
      <c r="BO186" s="5"/>
      <c r="BP186" s="5"/>
      <c r="BQ186" s="5"/>
      <c r="BR186" s="5"/>
      <c r="BS186" s="5"/>
      <c r="CP186" s="2"/>
    </row>
    <row r="187" spans="47:94" s="207" customFormat="1" ht="15">
      <c r="AU187" s="578" t="s">
        <v>327</v>
      </c>
      <c r="AV187" s="579">
        <v>0.0525</v>
      </c>
      <c r="AW187" s="579">
        <v>0.1025</v>
      </c>
      <c r="AX187" s="579">
        <v>0.12</v>
      </c>
      <c r="AY187" s="579">
        <v>0.138</v>
      </c>
      <c r="AZ187" s="5"/>
      <c r="BI187" s="5"/>
      <c r="BJ187" s="5"/>
      <c r="BK187" s="5"/>
      <c r="BL187" s="5"/>
      <c r="BM187" s="5"/>
      <c r="BN187" s="5"/>
      <c r="BO187" s="5"/>
      <c r="BP187" s="5"/>
      <c r="BQ187" s="5"/>
      <c r="BR187" s="5"/>
      <c r="BS187" s="5"/>
      <c r="CP187" s="2"/>
    </row>
    <row r="188" spans="47:94" s="207" customFormat="1" ht="15">
      <c r="AU188" s="578" t="s">
        <v>328</v>
      </c>
      <c r="AV188" s="579">
        <v>0.06</v>
      </c>
      <c r="AW188" s="579">
        <v>0.116</v>
      </c>
      <c r="AX188" s="579">
        <v>0.137</v>
      </c>
      <c r="AY188" s="579">
        <v>0.158</v>
      </c>
      <c r="AZ188" s="5"/>
      <c r="BI188" s="5"/>
      <c r="BJ188" s="5"/>
      <c r="BK188" s="5"/>
      <c r="BL188" s="5"/>
      <c r="BM188" s="5"/>
      <c r="BN188" s="5"/>
      <c r="BO188" s="5"/>
      <c r="BP188" s="5"/>
      <c r="BQ188" s="5"/>
      <c r="BR188" s="5"/>
      <c r="BS188" s="5"/>
      <c r="CP188" s="2"/>
    </row>
    <row r="189" spans="47:94" s="207" customFormat="1" ht="15">
      <c r="AU189" s="5"/>
      <c r="AV189" s="5"/>
      <c r="AW189" s="5"/>
      <c r="AX189" s="5"/>
      <c r="AY189" s="5"/>
      <c r="AZ189" s="5"/>
      <c r="BI189" s="5"/>
      <c r="BJ189" s="5"/>
      <c r="BK189" s="5"/>
      <c r="BL189" s="5"/>
      <c r="BM189" s="5"/>
      <c r="BN189" s="5"/>
      <c r="BO189" s="5"/>
      <c r="BP189" s="5"/>
      <c r="BQ189" s="5"/>
      <c r="BR189" s="5"/>
      <c r="BS189" s="5"/>
      <c r="CP189" s="2"/>
    </row>
    <row r="190" spans="47:94" s="207" customFormat="1" ht="15">
      <c r="AU190" s="5"/>
      <c r="AV190" s="5"/>
      <c r="AW190" s="5"/>
      <c r="AX190" s="5"/>
      <c r="AY190" s="5"/>
      <c r="AZ190" s="5"/>
      <c r="BI190" s="5"/>
      <c r="BJ190" s="5"/>
      <c r="BK190" s="5"/>
      <c r="BL190" s="5"/>
      <c r="BM190" s="5"/>
      <c r="BN190" s="5"/>
      <c r="BO190" s="5"/>
      <c r="BP190" s="5"/>
      <c r="BQ190" s="5"/>
      <c r="BR190" s="5"/>
      <c r="BS190" s="5"/>
      <c r="CP190" s="2"/>
    </row>
    <row r="191" spans="47:94" s="207" customFormat="1" ht="126">
      <c r="AU191" s="580" t="s">
        <v>329</v>
      </c>
      <c r="AV191" s="5"/>
      <c r="AW191" s="5"/>
      <c r="AX191" s="5"/>
      <c r="AY191" s="5"/>
      <c r="AZ191" s="5"/>
      <c r="BI191" s="5"/>
      <c r="BJ191" s="5"/>
      <c r="BK191" s="5"/>
      <c r="BL191" s="5"/>
      <c r="BM191" s="5"/>
      <c r="BN191" s="5"/>
      <c r="BO191" s="5"/>
      <c r="BP191" s="5"/>
      <c r="BQ191" s="5"/>
      <c r="BR191" s="5"/>
      <c r="BS191" s="5"/>
      <c r="CP191" s="2"/>
    </row>
    <row r="192" spans="47:94" s="207" customFormat="1" ht="126">
      <c r="AU192" s="580" t="s">
        <v>330</v>
      </c>
      <c r="AV192" s="5"/>
      <c r="AW192" s="5"/>
      <c r="AX192" s="5"/>
      <c r="AY192" s="5"/>
      <c r="AZ192" s="5"/>
      <c r="BI192" s="5"/>
      <c r="BJ192" s="5"/>
      <c r="BK192" s="5"/>
      <c r="BL192" s="5"/>
      <c r="BM192" s="5"/>
      <c r="BN192" s="5"/>
      <c r="BO192" s="5"/>
      <c r="BP192" s="5"/>
      <c r="BQ192" s="5"/>
      <c r="BR192" s="5"/>
      <c r="BS192" s="5"/>
      <c r="CP192" s="2"/>
    </row>
    <row r="193" spans="47:94" s="207" customFormat="1" ht="126">
      <c r="AU193" s="580" t="s">
        <v>331</v>
      </c>
      <c r="AV193" s="5"/>
      <c r="AW193" s="5"/>
      <c r="AX193" s="5"/>
      <c r="AY193" s="5"/>
      <c r="AZ193" s="5"/>
      <c r="BI193" s="5"/>
      <c r="BJ193" s="5"/>
      <c r="BK193" s="5"/>
      <c r="BL193" s="5"/>
      <c r="BM193" s="5"/>
      <c r="BN193" s="5"/>
      <c r="BO193" s="5"/>
      <c r="BP193" s="5"/>
      <c r="BQ193" s="5"/>
      <c r="BR193" s="5"/>
      <c r="BS193" s="5"/>
      <c r="CP193" s="2"/>
    </row>
    <row r="194" spans="47:94" s="207" customFormat="1" ht="126">
      <c r="AU194" s="580" t="s">
        <v>332</v>
      </c>
      <c r="AV194" s="5"/>
      <c r="AW194" s="5"/>
      <c r="AX194" s="5"/>
      <c r="AY194" s="5"/>
      <c r="AZ194" s="5"/>
      <c r="BI194" s="5"/>
      <c r="BJ194" s="5"/>
      <c r="BK194" s="5"/>
      <c r="BL194" s="5"/>
      <c r="BM194" s="5"/>
      <c r="BN194" s="5"/>
      <c r="BO194" s="5"/>
      <c r="BP194" s="5"/>
      <c r="BQ194" s="5"/>
      <c r="BR194" s="5"/>
      <c r="BS194" s="5"/>
      <c r="CP194" s="2"/>
    </row>
    <row r="195" spans="47:94" s="207" customFormat="1" ht="126">
      <c r="AU195" s="580" t="s">
        <v>333</v>
      </c>
      <c r="AV195" s="5"/>
      <c r="AW195" s="5"/>
      <c r="AX195" s="5"/>
      <c r="AY195" s="5"/>
      <c r="AZ195" s="5"/>
      <c r="BI195" s="5"/>
      <c r="BJ195" s="5"/>
      <c r="BK195" s="5"/>
      <c r="BL195" s="5"/>
      <c r="BM195" s="5"/>
      <c r="BN195" s="5"/>
      <c r="BO195" s="5"/>
      <c r="BP195" s="5"/>
      <c r="BQ195" s="5"/>
      <c r="BR195" s="5"/>
      <c r="BS195" s="5"/>
      <c r="CP195" s="2"/>
    </row>
    <row r="196" spans="47:94" s="207" customFormat="1" ht="126">
      <c r="AU196" s="580" t="s">
        <v>334</v>
      </c>
      <c r="AV196" s="5"/>
      <c r="AW196" s="5"/>
      <c r="AX196" s="5"/>
      <c r="AY196" s="5"/>
      <c r="AZ196" s="5"/>
      <c r="BI196" s="5"/>
      <c r="BJ196" s="5"/>
      <c r="BK196" s="5"/>
      <c r="BL196" s="5"/>
      <c r="BM196" s="5"/>
      <c r="BN196" s="5"/>
      <c r="BO196" s="5"/>
      <c r="BP196" s="5"/>
      <c r="BQ196" s="5"/>
      <c r="BR196" s="5"/>
      <c r="BS196" s="5"/>
      <c r="CP196" s="2"/>
    </row>
    <row r="197" spans="47:94" s="207" customFormat="1" ht="105">
      <c r="AU197" s="580" t="s">
        <v>335</v>
      </c>
      <c r="AV197" s="5"/>
      <c r="AW197" s="5"/>
      <c r="AX197" s="5"/>
      <c r="AY197" s="5"/>
      <c r="AZ197" s="5"/>
      <c r="BI197" s="5"/>
      <c r="BJ197" s="5"/>
      <c r="BK197" s="5"/>
      <c r="BL197" s="5"/>
      <c r="BM197" s="5"/>
      <c r="BN197" s="5"/>
      <c r="BO197" s="5"/>
      <c r="BP197" s="5"/>
      <c r="BQ197" s="5"/>
      <c r="BR197" s="5"/>
      <c r="BS197" s="5"/>
      <c r="CP197" s="2"/>
    </row>
    <row r="198" spans="47:94" s="207" customFormat="1" ht="105">
      <c r="AU198" s="580" t="s">
        <v>336</v>
      </c>
      <c r="AV198" s="5"/>
      <c r="AW198" s="5"/>
      <c r="AX198" s="5"/>
      <c r="AY198" s="5"/>
      <c r="AZ198" s="5"/>
      <c r="BI198" s="5"/>
      <c r="BJ198" s="5"/>
      <c r="BK198" s="5"/>
      <c r="BL198" s="5"/>
      <c r="BM198" s="5"/>
      <c r="BN198" s="5"/>
      <c r="BO198" s="5"/>
      <c r="BP198" s="5"/>
      <c r="BQ198" s="5"/>
      <c r="BR198" s="5"/>
      <c r="BS198" s="5"/>
      <c r="CP198" s="2"/>
    </row>
    <row r="199" spans="47:94" s="207" customFormat="1" ht="105">
      <c r="AU199" s="580" t="s">
        <v>337</v>
      </c>
      <c r="AV199" s="5"/>
      <c r="AW199" s="5"/>
      <c r="AX199" s="5"/>
      <c r="AY199" s="5"/>
      <c r="AZ199" s="5"/>
      <c r="BI199" s="5"/>
      <c r="BJ199" s="5"/>
      <c r="BK199" s="5"/>
      <c r="BL199" s="5"/>
      <c r="BM199" s="5"/>
      <c r="BN199" s="5"/>
      <c r="BO199" s="5"/>
      <c r="BP199" s="5"/>
      <c r="BQ199" s="5"/>
      <c r="BR199" s="5"/>
      <c r="BS199" s="5"/>
      <c r="CP199" s="2"/>
    </row>
    <row r="200" spans="47:94" s="207" customFormat="1" ht="105">
      <c r="AU200" s="580" t="s">
        <v>338</v>
      </c>
      <c r="AV200" s="5"/>
      <c r="AW200" s="5"/>
      <c r="AX200" s="5"/>
      <c r="AY200" s="5"/>
      <c r="AZ200" s="5"/>
      <c r="BI200" s="5"/>
      <c r="BJ200" s="5"/>
      <c r="BK200" s="5"/>
      <c r="BL200" s="5"/>
      <c r="BM200" s="5"/>
      <c r="BN200" s="5"/>
      <c r="BO200" s="5"/>
      <c r="BP200" s="5"/>
      <c r="BQ200" s="5"/>
      <c r="BR200" s="5"/>
      <c r="BS200" s="5"/>
      <c r="CP200" s="2"/>
    </row>
    <row r="201" spans="47:94" s="207" customFormat="1" ht="105">
      <c r="AU201" s="580" t="s">
        <v>339</v>
      </c>
      <c r="AV201" s="5"/>
      <c r="AW201" s="5"/>
      <c r="AX201" s="5"/>
      <c r="AY201" s="5"/>
      <c r="AZ201" s="5"/>
      <c r="BI201" s="5"/>
      <c r="BJ201" s="5"/>
      <c r="BK201" s="5"/>
      <c r="BL201" s="5"/>
      <c r="BM201" s="5"/>
      <c r="BN201" s="5"/>
      <c r="BO201" s="5"/>
      <c r="BP201" s="5"/>
      <c r="BQ201" s="5"/>
      <c r="BR201" s="5"/>
      <c r="BS201" s="5"/>
      <c r="CP201" s="2"/>
    </row>
    <row r="202" spans="47:94" s="207" customFormat="1" ht="105">
      <c r="AU202" s="580" t="s">
        <v>340</v>
      </c>
      <c r="AV202" s="5"/>
      <c r="AW202" s="5"/>
      <c r="AX202" s="5"/>
      <c r="AY202" s="5"/>
      <c r="AZ202" s="5"/>
      <c r="BI202" s="5"/>
      <c r="BJ202" s="5"/>
      <c r="BK202" s="5"/>
      <c r="BL202" s="5"/>
      <c r="BM202" s="5"/>
      <c r="BN202" s="5"/>
      <c r="BO202" s="5"/>
      <c r="BP202" s="5"/>
      <c r="BQ202" s="5"/>
      <c r="BR202" s="5"/>
      <c r="BS202" s="5"/>
      <c r="CP202" s="2"/>
    </row>
    <row r="203" spans="47:94" s="207" customFormat="1" ht="105">
      <c r="AU203" s="580" t="s">
        <v>341</v>
      </c>
      <c r="AV203" s="5"/>
      <c r="AW203" s="5"/>
      <c r="AX203" s="5"/>
      <c r="AY203" s="5"/>
      <c r="AZ203" s="5"/>
      <c r="BI203" s="5"/>
      <c r="BJ203" s="5"/>
      <c r="BK203" s="5"/>
      <c r="BL203" s="5"/>
      <c r="BM203" s="5"/>
      <c r="BN203" s="5"/>
      <c r="BO203" s="5"/>
      <c r="BP203" s="5"/>
      <c r="BQ203" s="5"/>
      <c r="BR203" s="5"/>
      <c r="BS203" s="5"/>
      <c r="CP203" s="2"/>
    </row>
    <row r="204" spans="47:94" s="207" customFormat="1" ht="105">
      <c r="AU204" s="580" t="s">
        <v>342</v>
      </c>
      <c r="AV204" s="5"/>
      <c r="AW204" s="5"/>
      <c r="AX204" s="5"/>
      <c r="AY204" s="5"/>
      <c r="AZ204" s="5"/>
      <c r="BI204" s="5"/>
      <c r="BJ204" s="5"/>
      <c r="BK204" s="5"/>
      <c r="BL204" s="5"/>
      <c r="BM204" s="5"/>
      <c r="BN204" s="5"/>
      <c r="BO204" s="5"/>
      <c r="BP204" s="5"/>
      <c r="BQ204" s="5"/>
      <c r="BR204" s="5"/>
      <c r="BS204" s="5"/>
      <c r="CP204" s="2"/>
    </row>
    <row r="205" spans="53:203" s="5" customFormat="1" ht="15">
      <c r="BA205" s="207"/>
      <c r="BB205" s="207"/>
      <c r="BC205" s="207"/>
      <c r="BD205" s="207"/>
      <c r="BE205" s="207"/>
      <c r="BF205" s="207"/>
      <c r="BG205" s="207"/>
      <c r="BH205" s="207"/>
      <c r="BT205" s="207"/>
      <c r="BU205" s="207"/>
      <c r="BV205" s="207"/>
      <c r="BW205" s="207"/>
      <c r="BX205" s="207"/>
      <c r="BY205" s="207"/>
      <c r="BZ205" s="207"/>
      <c r="CA205" s="207"/>
      <c r="CB205" s="207"/>
      <c r="CC205" s="207"/>
      <c r="CD205" s="207"/>
      <c r="CE205" s="207"/>
      <c r="CF205" s="207"/>
      <c r="CG205" s="207"/>
      <c r="CH205" s="207"/>
      <c r="CI205" s="207"/>
      <c r="CJ205" s="207"/>
      <c r="CK205" s="207"/>
      <c r="CL205" s="207"/>
      <c r="CM205" s="207"/>
      <c r="CN205" s="207"/>
      <c r="CO205" s="207"/>
      <c r="CP205" s="2"/>
      <c r="CQ205" s="207"/>
      <c r="CR205" s="207"/>
      <c r="CS205" s="207"/>
      <c r="CT205" s="207"/>
      <c r="CU205" s="207"/>
      <c r="CV205" s="207"/>
      <c r="CW205" s="207"/>
      <c r="CX205" s="207"/>
      <c r="CY205" s="207"/>
      <c r="CZ205" s="207"/>
      <c r="DA205" s="207"/>
      <c r="DB205" s="207"/>
      <c r="DC205" s="207"/>
      <c r="DD205" s="207"/>
      <c r="DE205" s="207"/>
      <c r="DF205" s="207"/>
      <c r="DG205" s="207"/>
      <c r="DH205" s="207"/>
      <c r="DI205" s="207"/>
      <c r="DJ205" s="207"/>
      <c r="DK205" s="207"/>
      <c r="DL205" s="207"/>
      <c r="DM205" s="207"/>
      <c r="DN205" s="207"/>
      <c r="DO205" s="207"/>
      <c r="DP205" s="207"/>
      <c r="DQ205" s="207"/>
      <c r="DR205" s="207"/>
      <c r="DS205" s="207"/>
      <c r="DT205" s="207"/>
      <c r="DU205" s="207"/>
      <c r="DV205" s="207"/>
      <c r="DW205" s="207"/>
      <c r="DX205" s="207"/>
      <c r="DY205" s="207"/>
      <c r="DZ205" s="207"/>
      <c r="EA205" s="207"/>
      <c r="EB205" s="207"/>
      <c r="EC205" s="207"/>
      <c r="ED205" s="207"/>
      <c r="EE205" s="207"/>
      <c r="EF205" s="207"/>
      <c r="EG205" s="207"/>
      <c r="EH205" s="207"/>
      <c r="EI205" s="207"/>
      <c r="EJ205" s="207"/>
      <c r="EK205" s="207"/>
      <c r="EL205" s="207"/>
      <c r="EM205" s="207"/>
      <c r="EN205" s="207"/>
      <c r="EO205" s="207"/>
      <c r="EP205" s="207"/>
      <c r="EQ205" s="207"/>
      <c r="ER205" s="207"/>
      <c r="ES205" s="207"/>
      <c r="ET205" s="207"/>
      <c r="EU205" s="207"/>
      <c r="EV205" s="207"/>
      <c r="EW205" s="207"/>
      <c r="EX205" s="207"/>
      <c r="EY205" s="207"/>
      <c r="EZ205" s="207"/>
      <c r="FA205" s="207"/>
      <c r="FB205" s="207"/>
      <c r="FC205" s="207"/>
      <c r="FD205" s="207"/>
      <c r="FE205" s="207"/>
      <c r="FF205" s="207"/>
      <c r="FG205" s="207"/>
      <c r="FH205" s="207"/>
      <c r="FI205" s="207"/>
      <c r="FJ205" s="207"/>
      <c r="FK205" s="207"/>
      <c r="FL205" s="207"/>
      <c r="FM205" s="207"/>
      <c r="FN205" s="207"/>
      <c r="FO205" s="207"/>
      <c r="FP205" s="207"/>
      <c r="FQ205" s="207"/>
      <c r="FR205" s="207"/>
      <c r="FS205" s="207"/>
      <c r="FT205" s="207"/>
      <c r="FU205" s="207"/>
      <c r="FV205" s="207"/>
      <c r="FW205" s="207"/>
      <c r="FX205" s="207"/>
      <c r="FY205" s="207"/>
      <c r="FZ205" s="207"/>
      <c r="GA205" s="207"/>
      <c r="GB205" s="207"/>
      <c r="GC205" s="207"/>
      <c r="GD205" s="207"/>
      <c r="GE205" s="207"/>
      <c r="GF205" s="207"/>
      <c r="GG205" s="207"/>
      <c r="GH205" s="207"/>
      <c r="GI205" s="207"/>
      <c r="GJ205" s="207"/>
      <c r="GK205" s="207"/>
      <c r="GL205" s="207"/>
      <c r="GM205" s="207"/>
      <c r="GN205" s="207"/>
      <c r="GO205" s="207"/>
      <c r="GP205" s="207"/>
      <c r="GQ205" s="207"/>
      <c r="GR205" s="207"/>
      <c r="GS205" s="207"/>
      <c r="GT205" s="207"/>
      <c r="GU205" s="207"/>
    </row>
    <row r="206" spans="86:203" ht="15">
      <c r="CH206" s="2"/>
      <c r="CM206" s="2"/>
      <c r="CN206" s="2"/>
      <c r="CO206" s="2"/>
      <c r="CP206" s="2"/>
      <c r="CQ206" s="2"/>
      <c r="CR206" s="2"/>
      <c r="CS206" s="2"/>
      <c r="CT206" s="2"/>
      <c r="CU206" s="2"/>
      <c r="CV206" s="2"/>
      <c r="CW206" s="2"/>
      <c r="CX206" s="2"/>
      <c r="CY206" s="2"/>
      <c r="CZ206" s="2"/>
      <c r="DA206" s="2"/>
      <c r="DB206" s="2"/>
      <c r="DC206" s="2"/>
      <c r="DD206" s="2"/>
      <c r="DE206" s="2"/>
      <c r="DF206" s="2"/>
      <c r="DG206" s="2"/>
      <c r="DH206" s="2"/>
      <c r="DI206" s="2"/>
      <c r="DJ206" s="2"/>
      <c r="DK206" s="2"/>
      <c r="DL206" s="2"/>
      <c r="DM206" s="2"/>
      <c r="DN206" s="2"/>
      <c r="DO206" s="2"/>
      <c r="DP206" s="2"/>
      <c r="DQ206" s="2"/>
      <c r="DR206" s="2"/>
      <c r="DS206" s="2"/>
      <c r="DT206" s="2"/>
      <c r="DU206" s="2"/>
      <c r="DV206" s="2"/>
      <c r="DW206" s="2"/>
      <c r="DX206" s="2"/>
      <c r="DY206" s="2"/>
      <c r="DZ206" s="2"/>
      <c r="EA206" s="2"/>
      <c r="EB206" s="2"/>
      <c r="EC206" s="2"/>
      <c r="ED206" s="2"/>
      <c r="EE206" s="2"/>
      <c r="EF206" s="2"/>
      <c r="EG206" s="2"/>
      <c r="EH206" s="2"/>
      <c r="EI206" s="2"/>
      <c r="EJ206" s="2"/>
      <c r="EK206" s="2"/>
      <c r="EL206" s="2"/>
      <c r="EM206" s="2"/>
      <c r="EN206" s="2"/>
      <c r="EO206" s="2"/>
      <c r="EP206" s="2"/>
      <c r="EQ206" s="2"/>
      <c r="ER206" s="2"/>
      <c r="ES206" s="2"/>
      <c r="ET206" s="2"/>
      <c r="EU206" s="2"/>
      <c r="EV206" s="2"/>
      <c r="EW206" s="2"/>
      <c r="EX206" s="2"/>
      <c r="EY206" s="2"/>
      <c r="EZ206" s="2"/>
      <c r="FA206" s="2"/>
      <c r="FB206" s="2"/>
      <c r="FC206" s="2"/>
      <c r="FD206" s="2"/>
      <c r="FE206" s="2"/>
      <c r="FF206" s="2"/>
      <c r="FG206" s="2"/>
      <c r="FH206" s="2"/>
      <c r="FI206" s="2"/>
      <c r="FJ206" s="2"/>
      <c r="FK206" s="2"/>
      <c r="FL206" s="2"/>
      <c r="FM206" s="2"/>
      <c r="FN206" s="2"/>
      <c r="FO206" s="2"/>
      <c r="FP206" s="2"/>
      <c r="FQ206" s="2"/>
      <c r="FR206" s="2"/>
      <c r="FS206" s="2"/>
      <c r="FT206" s="2"/>
      <c r="FU206" s="2"/>
      <c r="FV206" s="2"/>
      <c r="FW206" s="2"/>
      <c r="FX206" s="2"/>
      <c r="FY206" s="2"/>
      <c r="FZ206" s="2"/>
      <c r="GA206" s="2"/>
      <c r="GB206" s="2"/>
      <c r="GC206" s="2"/>
      <c r="GD206" s="2"/>
      <c r="GE206" s="2"/>
      <c r="GF206" s="2"/>
      <c r="GG206" s="2"/>
      <c r="GH206" s="2"/>
      <c r="GI206" s="2"/>
      <c r="GJ206" s="2"/>
      <c r="GK206" s="2"/>
      <c r="GL206" s="2"/>
      <c r="GM206" s="2"/>
      <c r="GN206" s="2"/>
      <c r="GO206" s="2"/>
      <c r="GP206" s="2"/>
      <c r="GQ206" s="2"/>
      <c r="GR206" s="2"/>
      <c r="GS206" s="2"/>
      <c r="GT206" s="2"/>
      <c r="GU206" s="2"/>
    </row>
    <row r="207" spans="86:203" ht="15">
      <c r="CH207" s="2"/>
      <c r="CM207" s="2"/>
      <c r="CN207" s="2"/>
      <c r="CO207" s="2"/>
      <c r="CP207" s="2"/>
      <c r="CQ207" s="2"/>
      <c r="CR207" s="2"/>
      <c r="CS207" s="2"/>
      <c r="CT207" s="2"/>
      <c r="CU207" s="2"/>
      <c r="CV207" s="2"/>
      <c r="CW207" s="2"/>
      <c r="CX207" s="2"/>
      <c r="CY207" s="2"/>
      <c r="CZ207" s="2"/>
      <c r="DA207" s="2"/>
      <c r="DB207" s="2"/>
      <c r="DC207" s="2"/>
      <c r="DD207" s="2"/>
      <c r="DE207" s="2"/>
      <c r="DF207" s="2"/>
      <c r="DG207" s="2"/>
      <c r="DH207" s="2"/>
      <c r="DI207" s="2"/>
      <c r="DJ207" s="2"/>
      <c r="DK207" s="2"/>
      <c r="DL207" s="2"/>
      <c r="DM207" s="2"/>
      <c r="DN207" s="2"/>
      <c r="DO207" s="2"/>
      <c r="DP207" s="2"/>
      <c r="DQ207" s="2"/>
      <c r="DR207" s="2"/>
      <c r="DS207" s="2"/>
      <c r="DT207" s="2"/>
      <c r="DU207" s="2"/>
      <c r="DV207" s="2"/>
      <c r="DW207" s="2"/>
      <c r="DX207" s="2"/>
      <c r="DY207" s="2"/>
      <c r="DZ207" s="2"/>
      <c r="EA207" s="2"/>
      <c r="EB207" s="2"/>
      <c r="EC207" s="2"/>
      <c r="ED207" s="2"/>
      <c r="EE207" s="2"/>
      <c r="EF207" s="2"/>
      <c r="EG207" s="2"/>
      <c r="EH207" s="2"/>
      <c r="EI207" s="2"/>
      <c r="EJ207" s="2"/>
      <c r="EK207" s="2"/>
      <c r="EL207" s="2"/>
      <c r="EM207" s="2"/>
      <c r="EN207" s="2"/>
      <c r="EO207" s="2"/>
      <c r="EP207" s="2"/>
      <c r="EQ207" s="2"/>
      <c r="ER207" s="2"/>
      <c r="ES207" s="2"/>
      <c r="ET207" s="2"/>
      <c r="EU207" s="2"/>
      <c r="EV207" s="2"/>
      <c r="EW207" s="2"/>
      <c r="EX207" s="2"/>
      <c r="EY207" s="2"/>
      <c r="EZ207" s="2"/>
      <c r="FA207" s="2"/>
      <c r="FB207" s="2"/>
      <c r="FC207" s="2"/>
      <c r="FD207" s="2"/>
      <c r="FE207" s="2"/>
      <c r="FF207" s="2"/>
      <c r="FG207" s="2"/>
      <c r="FH207" s="2"/>
      <c r="FI207" s="2"/>
      <c r="FJ207" s="2"/>
      <c r="FK207" s="2"/>
      <c r="FL207" s="2"/>
      <c r="FM207" s="2"/>
      <c r="FN207" s="2"/>
      <c r="FO207" s="2"/>
      <c r="FP207" s="2"/>
      <c r="FQ207" s="2"/>
      <c r="FR207" s="2"/>
      <c r="FS207" s="2"/>
      <c r="FT207" s="2"/>
      <c r="FU207" s="2"/>
      <c r="FV207" s="2"/>
      <c r="FW207" s="2"/>
      <c r="FX207" s="2"/>
      <c r="FY207" s="2"/>
      <c r="FZ207" s="2"/>
      <c r="GA207" s="2"/>
      <c r="GB207" s="2"/>
      <c r="GC207" s="2"/>
      <c r="GD207" s="2"/>
      <c r="GE207" s="2"/>
      <c r="GF207" s="2"/>
      <c r="GG207" s="2"/>
      <c r="GH207" s="2"/>
      <c r="GI207" s="2"/>
      <c r="GJ207" s="2"/>
      <c r="GK207" s="2"/>
      <c r="GL207" s="2"/>
      <c r="GM207" s="2"/>
      <c r="GN207" s="2"/>
      <c r="GO207" s="2"/>
      <c r="GP207" s="2"/>
      <c r="GQ207" s="2"/>
      <c r="GR207" s="2"/>
      <c r="GS207" s="2"/>
      <c r="GT207" s="2"/>
      <c r="GU207" s="2"/>
    </row>
    <row r="208" spans="86:203" ht="15">
      <c r="CH208" s="2"/>
      <c r="CM208" s="2"/>
      <c r="CN208" s="2"/>
      <c r="CO208" s="2"/>
      <c r="CP208" s="2"/>
      <c r="CQ208" s="2"/>
      <c r="CR208" s="2"/>
      <c r="CS208" s="2"/>
      <c r="CT208" s="2"/>
      <c r="CU208" s="2"/>
      <c r="CV208" s="2"/>
      <c r="CW208" s="2"/>
      <c r="CX208" s="2"/>
      <c r="CY208" s="2"/>
      <c r="CZ208" s="2"/>
      <c r="DA208" s="2"/>
      <c r="DB208" s="2"/>
      <c r="DC208" s="2"/>
      <c r="DD208" s="2"/>
      <c r="DE208" s="2"/>
      <c r="DF208" s="2"/>
      <c r="DG208" s="2"/>
      <c r="DH208" s="2"/>
      <c r="DI208" s="2"/>
      <c r="DJ208" s="2"/>
      <c r="DK208" s="2"/>
      <c r="DL208" s="2"/>
      <c r="DM208" s="2"/>
      <c r="DN208" s="2"/>
      <c r="DO208" s="2"/>
      <c r="DP208" s="2"/>
      <c r="DQ208" s="2"/>
      <c r="DR208" s="2"/>
      <c r="DS208" s="2"/>
      <c r="DT208" s="2"/>
      <c r="DU208" s="2"/>
      <c r="DV208" s="2"/>
      <c r="DW208" s="2"/>
      <c r="DX208" s="2"/>
      <c r="DY208" s="2"/>
      <c r="DZ208" s="2"/>
      <c r="EA208" s="2"/>
      <c r="EB208" s="2"/>
      <c r="EC208" s="2"/>
      <c r="ED208" s="2"/>
      <c r="EE208" s="2"/>
      <c r="EF208" s="2"/>
      <c r="EG208" s="2"/>
      <c r="EH208" s="2"/>
      <c r="EI208" s="2"/>
      <c r="EJ208" s="2"/>
      <c r="EK208" s="2"/>
      <c r="EL208" s="2"/>
      <c r="EM208" s="2"/>
      <c r="EN208" s="2"/>
      <c r="EO208" s="2"/>
      <c r="EP208" s="2"/>
      <c r="EQ208" s="2"/>
      <c r="ER208" s="2"/>
      <c r="ES208" s="2"/>
      <c r="ET208" s="2"/>
      <c r="EU208" s="2"/>
      <c r="EV208" s="2"/>
      <c r="EW208" s="2"/>
      <c r="EX208" s="2"/>
      <c r="EY208" s="2"/>
      <c r="EZ208" s="2"/>
      <c r="FA208" s="2"/>
      <c r="FB208" s="2"/>
      <c r="FC208" s="2"/>
      <c r="FD208" s="2"/>
      <c r="FE208" s="2"/>
      <c r="FF208" s="2"/>
      <c r="FG208" s="2"/>
      <c r="FH208" s="2"/>
      <c r="FI208" s="2"/>
      <c r="FJ208" s="2"/>
      <c r="FK208" s="2"/>
      <c r="FL208" s="2"/>
      <c r="FM208" s="2"/>
      <c r="FN208" s="2"/>
      <c r="FO208" s="2"/>
      <c r="FP208" s="2"/>
      <c r="FQ208" s="2"/>
      <c r="FR208" s="2"/>
      <c r="FS208" s="2"/>
      <c r="FT208" s="2"/>
      <c r="FU208" s="2"/>
      <c r="FV208" s="2"/>
      <c r="FW208" s="2"/>
      <c r="FX208" s="2"/>
      <c r="FY208" s="2"/>
      <c r="FZ208" s="2"/>
      <c r="GA208" s="2"/>
      <c r="GB208" s="2"/>
      <c r="GC208" s="2"/>
      <c r="GD208" s="2"/>
      <c r="GE208" s="2"/>
      <c r="GF208" s="2"/>
      <c r="GG208" s="2"/>
      <c r="GH208" s="2"/>
      <c r="GI208" s="2"/>
      <c r="GJ208" s="2"/>
      <c r="GK208" s="2"/>
      <c r="GL208" s="2"/>
      <c r="GM208" s="2"/>
      <c r="GN208" s="2"/>
      <c r="GO208" s="2"/>
      <c r="GP208" s="2"/>
      <c r="GQ208" s="2"/>
      <c r="GR208" s="2"/>
      <c r="GS208" s="2"/>
      <c r="GT208" s="2"/>
      <c r="GU208" s="2"/>
    </row>
    <row r="209" spans="86:203" ht="15">
      <c r="CH209" s="2"/>
      <c r="CM209" s="2"/>
      <c r="CN209" s="2"/>
      <c r="CO209" s="2"/>
      <c r="CP209" s="2"/>
      <c r="CQ209" s="2"/>
      <c r="CR209" s="2"/>
      <c r="CS209" s="2"/>
      <c r="CT209" s="2"/>
      <c r="CU209" s="2"/>
      <c r="CV209" s="2"/>
      <c r="CW209" s="2"/>
      <c r="CX209" s="2"/>
      <c r="CY209" s="2"/>
      <c r="CZ209" s="2"/>
      <c r="DA209" s="2"/>
      <c r="DB209" s="2"/>
      <c r="DC209" s="2"/>
      <c r="DD209" s="2"/>
      <c r="DE209" s="2"/>
      <c r="DF209" s="2"/>
      <c r="DG209" s="2"/>
      <c r="DH209" s="2"/>
      <c r="DI209" s="2"/>
      <c r="DJ209" s="2"/>
      <c r="DK209" s="2"/>
      <c r="DL209" s="2"/>
      <c r="DM209" s="2"/>
      <c r="DN209" s="2"/>
      <c r="DO209" s="2"/>
      <c r="DP209" s="2"/>
      <c r="DQ209" s="2"/>
      <c r="DR209" s="2"/>
      <c r="DS209" s="2"/>
      <c r="DT209" s="2"/>
      <c r="DU209" s="2"/>
      <c r="DV209" s="2"/>
      <c r="DW209" s="2"/>
      <c r="DX209" s="2"/>
      <c r="DY209" s="2"/>
      <c r="DZ209" s="2"/>
      <c r="EA209" s="2"/>
      <c r="EB209" s="2"/>
      <c r="EC209" s="2"/>
      <c r="ED209" s="2"/>
      <c r="EE209" s="2"/>
      <c r="EF209" s="2"/>
      <c r="EG209" s="2"/>
      <c r="EH209" s="2"/>
      <c r="EI209" s="2"/>
      <c r="EJ209" s="2"/>
      <c r="EK209" s="2"/>
      <c r="EL209" s="2"/>
      <c r="EM209" s="2"/>
      <c r="EN209" s="2"/>
      <c r="EO209" s="2"/>
      <c r="EP209" s="2"/>
      <c r="EQ209" s="2"/>
      <c r="ER209" s="2"/>
      <c r="ES209" s="2"/>
      <c r="ET209" s="2"/>
      <c r="EU209" s="2"/>
      <c r="EV209" s="2"/>
      <c r="EW209" s="2"/>
      <c r="EX209" s="2"/>
      <c r="EY209" s="2"/>
      <c r="EZ209" s="2"/>
      <c r="FA209" s="2"/>
      <c r="FB209" s="2"/>
      <c r="FC209" s="2"/>
      <c r="FD209" s="2"/>
      <c r="FE209" s="2"/>
      <c r="FF209" s="2"/>
      <c r="FG209" s="2"/>
      <c r="FH209" s="2"/>
      <c r="FI209" s="2"/>
      <c r="FJ209" s="2"/>
      <c r="FK209" s="2"/>
      <c r="FL209" s="2"/>
      <c r="FM209" s="2"/>
      <c r="FN209" s="2"/>
      <c r="FO209" s="2"/>
      <c r="FP209" s="2"/>
      <c r="FQ209" s="2"/>
      <c r="FR209" s="2"/>
      <c r="FS209" s="2"/>
      <c r="FT209" s="2"/>
      <c r="FU209" s="2"/>
      <c r="FV209" s="2"/>
      <c r="FW209" s="2"/>
      <c r="FX209" s="2"/>
      <c r="FY209" s="2"/>
      <c r="FZ209" s="2"/>
      <c r="GA209" s="2"/>
      <c r="GB209" s="2"/>
      <c r="GC209" s="2"/>
      <c r="GD209" s="2"/>
      <c r="GE209" s="2"/>
      <c r="GF209" s="2"/>
      <c r="GG209" s="2"/>
      <c r="GH209" s="2"/>
      <c r="GI209" s="2"/>
      <c r="GJ209" s="2"/>
      <c r="GK209" s="2"/>
      <c r="GL209" s="2"/>
      <c r="GM209" s="2"/>
      <c r="GN209" s="2"/>
      <c r="GO209" s="2"/>
      <c r="GP209" s="2"/>
      <c r="GQ209" s="2"/>
      <c r="GR209" s="2"/>
      <c r="GS209" s="2"/>
      <c r="GT209" s="2"/>
      <c r="GU209" s="2"/>
    </row>
    <row r="210" spans="86:203" ht="15">
      <c r="CH210" s="2"/>
      <c r="CM210" s="2"/>
      <c r="CN210" s="2"/>
      <c r="CO210" s="2"/>
      <c r="CP210" s="2"/>
      <c r="CQ210" s="2"/>
      <c r="CR210" s="2"/>
      <c r="CS210" s="2"/>
      <c r="CT210" s="2"/>
      <c r="CU210" s="2"/>
      <c r="CV210" s="2"/>
      <c r="CW210" s="2"/>
      <c r="CX210" s="2"/>
      <c r="CY210" s="2"/>
      <c r="CZ210" s="2"/>
      <c r="DA210" s="2"/>
      <c r="DB210" s="2"/>
      <c r="DC210" s="2"/>
      <c r="DD210" s="2"/>
      <c r="DE210" s="2"/>
      <c r="DF210" s="2"/>
      <c r="DG210" s="2"/>
      <c r="DH210" s="2"/>
      <c r="DI210" s="2"/>
      <c r="DJ210" s="2"/>
      <c r="DK210" s="2"/>
      <c r="DL210" s="2"/>
      <c r="DM210" s="2"/>
      <c r="DN210" s="2"/>
      <c r="DO210" s="2"/>
      <c r="DP210" s="2"/>
      <c r="DQ210" s="2"/>
      <c r="DR210" s="2"/>
      <c r="DS210" s="2"/>
      <c r="DT210" s="2"/>
      <c r="DU210" s="2"/>
      <c r="DV210" s="2"/>
      <c r="DW210" s="2"/>
      <c r="DX210" s="2"/>
      <c r="DY210" s="2"/>
      <c r="DZ210" s="2"/>
      <c r="EA210" s="2"/>
      <c r="EB210" s="2"/>
      <c r="EC210" s="2"/>
      <c r="ED210" s="2"/>
      <c r="EE210" s="2"/>
      <c r="EF210" s="2"/>
      <c r="EG210" s="2"/>
      <c r="EH210" s="2"/>
      <c r="EI210" s="2"/>
      <c r="EJ210" s="2"/>
      <c r="EK210" s="2"/>
      <c r="EL210" s="2"/>
      <c r="EM210" s="2"/>
      <c r="EN210" s="2"/>
      <c r="EO210" s="2"/>
      <c r="EP210" s="2"/>
      <c r="EQ210" s="2"/>
      <c r="ER210" s="2"/>
      <c r="ES210" s="2"/>
      <c r="ET210" s="2"/>
      <c r="EU210" s="2"/>
      <c r="EV210" s="2"/>
      <c r="EW210" s="2"/>
      <c r="EX210" s="2"/>
      <c r="EY210" s="2"/>
      <c r="EZ210" s="2"/>
      <c r="FA210" s="2"/>
      <c r="FB210" s="2"/>
      <c r="FC210" s="2"/>
      <c r="FD210" s="2"/>
      <c r="FE210" s="2"/>
      <c r="FF210" s="2"/>
      <c r="FG210" s="2"/>
      <c r="FH210" s="2"/>
      <c r="FI210" s="2"/>
      <c r="FJ210" s="2"/>
      <c r="FK210" s="2"/>
      <c r="FL210" s="2"/>
      <c r="FM210" s="2"/>
      <c r="FN210" s="2"/>
      <c r="FO210" s="2"/>
      <c r="FP210" s="2"/>
      <c r="FQ210" s="2"/>
      <c r="FR210" s="2"/>
      <c r="FS210" s="2"/>
      <c r="FT210" s="2"/>
      <c r="FU210" s="2"/>
      <c r="FV210" s="2"/>
      <c r="FW210" s="2"/>
      <c r="FX210" s="2"/>
      <c r="FY210" s="2"/>
      <c r="FZ210" s="2"/>
      <c r="GA210" s="2"/>
      <c r="GB210" s="2"/>
      <c r="GC210" s="2"/>
      <c r="GD210" s="2"/>
      <c r="GE210" s="2"/>
      <c r="GF210" s="2"/>
      <c r="GG210" s="2"/>
      <c r="GH210" s="2"/>
      <c r="GI210" s="2"/>
      <c r="GJ210" s="2"/>
      <c r="GK210" s="2"/>
      <c r="GL210" s="2"/>
      <c r="GM210" s="2"/>
      <c r="GN210" s="2"/>
      <c r="GO210" s="2"/>
      <c r="GP210" s="2"/>
      <c r="GQ210" s="2"/>
      <c r="GR210" s="2"/>
      <c r="GS210" s="2"/>
      <c r="GT210" s="2"/>
      <c r="GU210" s="2"/>
    </row>
    <row r="211" spans="86:203" ht="15">
      <c r="CH211" s="2"/>
      <c r="CM211" s="2"/>
      <c r="CN211" s="2"/>
      <c r="CO211" s="2"/>
      <c r="CP211" s="2"/>
      <c r="CQ211" s="2"/>
      <c r="CR211" s="2"/>
      <c r="CS211" s="2"/>
      <c r="CT211" s="2"/>
      <c r="CU211" s="2"/>
      <c r="CV211" s="2"/>
      <c r="CW211" s="2"/>
      <c r="CX211" s="2"/>
      <c r="CY211" s="2"/>
      <c r="CZ211" s="2"/>
      <c r="DA211" s="2"/>
      <c r="DB211" s="2"/>
      <c r="DC211" s="2"/>
      <c r="DD211" s="2"/>
      <c r="DE211" s="2"/>
      <c r="DF211" s="2"/>
      <c r="DG211" s="2"/>
      <c r="DH211" s="2"/>
      <c r="DI211" s="2"/>
      <c r="DJ211" s="2"/>
      <c r="DK211" s="2"/>
      <c r="DL211" s="2"/>
      <c r="DM211" s="2"/>
      <c r="DN211" s="2"/>
      <c r="DO211" s="2"/>
      <c r="DP211" s="2"/>
      <c r="DQ211" s="2"/>
      <c r="DR211" s="2"/>
      <c r="DS211" s="2"/>
      <c r="DT211" s="2"/>
      <c r="DU211" s="2"/>
      <c r="DV211" s="2"/>
      <c r="DW211" s="2"/>
      <c r="DX211" s="2"/>
      <c r="DY211" s="2"/>
      <c r="DZ211" s="2"/>
      <c r="EA211" s="2"/>
      <c r="EB211" s="2"/>
      <c r="EC211" s="2"/>
      <c r="ED211" s="2"/>
      <c r="EE211" s="2"/>
      <c r="EF211" s="2"/>
      <c r="EG211" s="2"/>
      <c r="EH211" s="2"/>
      <c r="EI211" s="2"/>
      <c r="EJ211" s="2"/>
      <c r="EK211" s="2"/>
      <c r="EL211" s="2"/>
      <c r="EM211" s="2"/>
      <c r="EN211" s="2"/>
      <c r="EO211" s="2"/>
      <c r="EP211" s="2"/>
      <c r="EQ211" s="2"/>
      <c r="ER211" s="2"/>
      <c r="ES211" s="2"/>
      <c r="ET211" s="2"/>
      <c r="EU211" s="2"/>
      <c r="EV211" s="2"/>
      <c r="EW211" s="2"/>
      <c r="EX211" s="2"/>
      <c r="EY211" s="2"/>
      <c r="EZ211" s="2"/>
      <c r="FA211" s="2"/>
      <c r="FB211" s="2"/>
      <c r="FC211" s="2"/>
      <c r="FD211" s="2"/>
      <c r="FE211" s="2"/>
      <c r="FF211" s="2"/>
      <c r="FG211" s="2"/>
      <c r="FH211" s="2"/>
      <c r="FI211" s="2"/>
      <c r="FJ211" s="2"/>
      <c r="FK211" s="2"/>
      <c r="FL211" s="2"/>
      <c r="FM211" s="2"/>
      <c r="FN211" s="2"/>
      <c r="FO211" s="2"/>
      <c r="FP211" s="2"/>
      <c r="FQ211" s="2"/>
      <c r="FR211" s="2"/>
      <c r="FS211" s="2"/>
      <c r="FT211" s="2"/>
      <c r="FU211" s="2"/>
      <c r="FV211" s="2"/>
      <c r="FW211" s="2"/>
      <c r="FX211" s="2"/>
      <c r="FY211" s="2"/>
      <c r="FZ211" s="2"/>
      <c r="GA211" s="2"/>
      <c r="GB211" s="2"/>
      <c r="GC211" s="2"/>
      <c r="GD211" s="2"/>
      <c r="GE211" s="2"/>
      <c r="GF211" s="2"/>
      <c r="GG211" s="2"/>
      <c r="GH211" s="2"/>
      <c r="GI211" s="2"/>
      <c r="GJ211" s="2"/>
      <c r="GK211" s="2"/>
      <c r="GL211" s="2"/>
      <c r="GM211" s="2"/>
      <c r="GN211" s="2"/>
      <c r="GO211" s="2"/>
      <c r="GP211" s="2"/>
      <c r="GQ211" s="2"/>
      <c r="GR211" s="2"/>
      <c r="GS211" s="2"/>
      <c r="GT211" s="2"/>
      <c r="GU211" s="2"/>
    </row>
    <row r="212" spans="86:203" ht="15">
      <c r="CH212" s="2"/>
      <c r="CM212" s="2"/>
      <c r="CN212" s="2"/>
      <c r="CO212" s="2"/>
      <c r="CP212" s="2"/>
      <c r="CQ212" s="2"/>
      <c r="CR212" s="2"/>
      <c r="CS212" s="2"/>
      <c r="CT212" s="2"/>
      <c r="CU212" s="2"/>
      <c r="CV212" s="2"/>
      <c r="CW212" s="2"/>
      <c r="CX212" s="2"/>
      <c r="CY212" s="2"/>
      <c r="CZ212" s="2"/>
      <c r="DA212" s="2"/>
      <c r="DB212" s="2"/>
      <c r="DC212" s="2"/>
      <c r="DD212" s="2"/>
      <c r="DE212" s="2"/>
      <c r="DF212" s="2"/>
      <c r="DG212" s="2"/>
      <c r="DH212" s="2"/>
      <c r="DI212" s="2"/>
      <c r="DJ212" s="2"/>
      <c r="DK212" s="2"/>
      <c r="DL212" s="2"/>
      <c r="DM212" s="2"/>
      <c r="DN212" s="2"/>
      <c r="DO212" s="2"/>
      <c r="DP212" s="2"/>
      <c r="DQ212" s="2"/>
      <c r="DR212" s="2"/>
      <c r="DS212" s="2"/>
      <c r="DT212" s="2"/>
      <c r="DU212" s="2"/>
      <c r="DV212" s="2"/>
      <c r="DW212" s="2"/>
      <c r="DX212" s="2"/>
      <c r="DY212" s="2"/>
      <c r="DZ212" s="2"/>
      <c r="EA212" s="2"/>
      <c r="EB212" s="2"/>
      <c r="EC212" s="2"/>
      <c r="ED212" s="2"/>
      <c r="EE212" s="2"/>
      <c r="EF212" s="2"/>
      <c r="EG212" s="2"/>
      <c r="EH212" s="2"/>
      <c r="EI212" s="2"/>
      <c r="EJ212" s="2"/>
      <c r="EK212" s="2"/>
      <c r="EL212" s="2"/>
      <c r="EM212" s="2"/>
      <c r="EN212" s="2"/>
      <c r="EO212" s="2"/>
      <c r="EP212" s="2"/>
      <c r="EQ212" s="2"/>
      <c r="ER212" s="2"/>
      <c r="ES212" s="2"/>
      <c r="ET212" s="2"/>
      <c r="EU212" s="2"/>
      <c r="EV212" s="2"/>
      <c r="EW212" s="2"/>
      <c r="EX212" s="2"/>
      <c r="EY212" s="2"/>
      <c r="EZ212" s="2"/>
      <c r="FA212" s="2"/>
      <c r="FB212" s="2"/>
      <c r="FC212" s="2"/>
      <c r="FD212" s="2"/>
      <c r="FE212" s="2"/>
      <c r="FF212" s="2"/>
      <c r="FG212" s="2"/>
      <c r="FH212" s="2"/>
      <c r="FI212" s="2"/>
      <c r="FJ212" s="2"/>
      <c r="FK212" s="2"/>
      <c r="FL212" s="2"/>
      <c r="FM212" s="2"/>
      <c r="FN212" s="2"/>
      <c r="FO212" s="2"/>
      <c r="FP212" s="2"/>
      <c r="FQ212" s="2"/>
      <c r="FR212" s="2"/>
      <c r="FS212" s="2"/>
      <c r="FT212" s="2"/>
      <c r="FU212" s="2"/>
      <c r="FV212" s="2"/>
      <c r="FW212" s="2"/>
      <c r="FX212" s="2"/>
      <c r="FY212" s="2"/>
      <c r="FZ212" s="2"/>
      <c r="GA212" s="2"/>
      <c r="GB212" s="2"/>
      <c r="GC212" s="2"/>
      <c r="GD212" s="2"/>
      <c r="GE212" s="2"/>
      <c r="GF212" s="2"/>
      <c r="GG212" s="2"/>
      <c r="GH212" s="2"/>
      <c r="GI212" s="2"/>
      <c r="GJ212" s="2"/>
      <c r="GK212" s="2"/>
      <c r="GL212" s="2"/>
      <c r="GM212" s="2"/>
      <c r="GN212" s="2"/>
      <c r="GO212" s="2"/>
      <c r="GP212" s="2"/>
      <c r="GQ212" s="2"/>
      <c r="GR212" s="2"/>
      <c r="GS212" s="2"/>
      <c r="GT212" s="2"/>
      <c r="GU212" s="2"/>
    </row>
    <row r="213" spans="86:203" ht="15">
      <c r="CH213" s="2"/>
      <c r="CM213" s="2"/>
      <c r="CN213" s="2"/>
      <c r="CO213" s="2"/>
      <c r="CP213" s="2"/>
      <c r="CQ213" s="2"/>
      <c r="CR213" s="2"/>
      <c r="CS213" s="2"/>
      <c r="CT213" s="2"/>
      <c r="CU213" s="2"/>
      <c r="CV213" s="2"/>
      <c r="CW213" s="2"/>
      <c r="CX213" s="2"/>
      <c r="CY213" s="2"/>
      <c r="CZ213" s="2"/>
      <c r="DA213" s="2"/>
      <c r="DB213" s="2"/>
      <c r="DC213" s="2"/>
      <c r="DD213" s="2"/>
      <c r="DE213" s="2"/>
      <c r="DF213" s="2"/>
      <c r="DG213" s="2"/>
      <c r="DH213" s="2"/>
      <c r="DI213" s="2"/>
      <c r="DJ213" s="2"/>
      <c r="DK213" s="2"/>
      <c r="DL213" s="2"/>
      <c r="DM213" s="2"/>
      <c r="DN213" s="2"/>
      <c r="DO213" s="2"/>
      <c r="DP213" s="2"/>
      <c r="DQ213" s="2"/>
      <c r="DR213" s="2"/>
      <c r="DS213" s="2"/>
      <c r="DT213" s="2"/>
      <c r="DU213" s="2"/>
      <c r="DV213" s="2"/>
      <c r="DW213" s="2"/>
      <c r="DX213" s="2"/>
      <c r="DY213" s="2"/>
      <c r="DZ213" s="2"/>
      <c r="EA213" s="2"/>
      <c r="EB213" s="2"/>
      <c r="EC213" s="2"/>
      <c r="ED213" s="2"/>
      <c r="EE213" s="2"/>
      <c r="EF213" s="2"/>
      <c r="EG213" s="2"/>
      <c r="EH213" s="2"/>
      <c r="EI213" s="2"/>
      <c r="EJ213" s="2"/>
      <c r="EK213" s="2"/>
      <c r="EL213" s="2"/>
      <c r="EM213" s="2"/>
      <c r="EN213" s="2"/>
      <c r="EO213" s="2"/>
      <c r="EP213" s="2"/>
      <c r="EQ213" s="2"/>
      <c r="ER213" s="2"/>
      <c r="ES213" s="2"/>
      <c r="ET213" s="2"/>
      <c r="EU213" s="2"/>
      <c r="EV213" s="2"/>
      <c r="EW213" s="2"/>
      <c r="EX213" s="2"/>
      <c r="EY213" s="2"/>
      <c r="EZ213" s="2"/>
      <c r="FA213" s="2"/>
      <c r="FB213" s="2"/>
      <c r="FC213" s="2"/>
      <c r="FD213" s="2"/>
      <c r="FE213" s="2"/>
      <c r="FF213" s="2"/>
      <c r="FG213" s="2"/>
      <c r="FH213" s="2"/>
      <c r="FI213" s="2"/>
      <c r="FJ213" s="2"/>
      <c r="FK213" s="2"/>
      <c r="FL213" s="2"/>
      <c r="FM213" s="2"/>
      <c r="FN213" s="2"/>
      <c r="FO213" s="2"/>
      <c r="FP213" s="2"/>
      <c r="FQ213" s="2"/>
      <c r="FR213" s="2"/>
      <c r="FS213" s="2"/>
      <c r="FT213" s="2"/>
      <c r="FU213" s="2"/>
      <c r="FV213" s="2"/>
      <c r="FW213" s="2"/>
      <c r="FX213" s="2"/>
      <c r="FY213" s="2"/>
      <c r="FZ213" s="2"/>
      <c r="GA213" s="2"/>
      <c r="GB213" s="2"/>
      <c r="GC213" s="2"/>
      <c r="GD213" s="2"/>
      <c r="GE213" s="2"/>
      <c r="GF213" s="2"/>
      <c r="GG213" s="2"/>
      <c r="GH213" s="2"/>
      <c r="GI213" s="2"/>
      <c r="GJ213" s="2"/>
      <c r="GK213" s="2"/>
      <c r="GL213" s="2"/>
      <c r="GM213" s="2"/>
      <c r="GN213" s="2"/>
      <c r="GO213" s="2"/>
      <c r="GP213" s="2"/>
      <c r="GQ213" s="2"/>
      <c r="GR213" s="2"/>
      <c r="GS213" s="2"/>
      <c r="GT213" s="2"/>
      <c r="GU213" s="2"/>
    </row>
    <row r="214" spans="86:203" ht="15">
      <c r="CH214" s="2"/>
      <c r="CM214" s="2"/>
      <c r="CN214" s="2"/>
      <c r="CO214" s="2"/>
      <c r="CP214" s="2"/>
      <c r="CQ214" s="2"/>
      <c r="CR214" s="2"/>
      <c r="CS214" s="2"/>
      <c r="CT214" s="2"/>
      <c r="CU214" s="2"/>
      <c r="CV214" s="2"/>
      <c r="CW214" s="2"/>
      <c r="CX214" s="2"/>
      <c r="CY214" s="2"/>
      <c r="CZ214" s="2"/>
      <c r="DA214" s="2"/>
      <c r="DB214" s="2"/>
      <c r="DC214" s="2"/>
      <c r="DD214" s="2"/>
      <c r="DE214" s="2"/>
      <c r="DF214" s="2"/>
      <c r="DG214" s="2"/>
      <c r="DH214" s="2"/>
      <c r="DI214" s="2"/>
      <c r="DJ214" s="2"/>
      <c r="DK214" s="2"/>
      <c r="DL214" s="2"/>
      <c r="DM214" s="2"/>
      <c r="DN214" s="2"/>
      <c r="DO214" s="2"/>
      <c r="DP214" s="2"/>
      <c r="DQ214" s="2"/>
      <c r="DR214" s="2"/>
      <c r="DS214" s="2"/>
      <c r="DT214" s="2"/>
      <c r="DU214" s="2"/>
      <c r="DV214" s="2"/>
      <c r="DW214" s="2"/>
      <c r="DX214" s="2"/>
      <c r="DY214" s="2"/>
      <c r="DZ214" s="2"/>
      <c r="EA214" s="2"/>
      <c r="EB214" s="2"/>
      <c r="EC214" s="2"/>
      <c r="ED214" s="2"/>
      <c r="EE214" s="2"/>
      <c r="EF214" s="2"/>
      <c r="EG214" s="2"/>
      <c r="EH214" s="2"/>
      <c r="EI214" s="2"/>
      <c r="EJ214" s="2"/>
      <c r="EK214" s="2"/>
      <c r="EL214" s="2"/>
      <c r="EM214" s="2"/>
      <c r="EN214" s="2"/>
      <c r="EO214" s="2"/>
      <c r="EP214" s="2"/>
      <c r="EQ214" s="2"/>
      <c r="ER214" s="2"/>
      <c r="ES214" s="2"/>
      <c r="ET214" s="2"/>
      <c r="EU214" s="2"/>
      <c r="EV214" s="2"/>
      <c r="EW214" s="2"/>
      <c r="EX214" s="2"/>
      <c r="EY214" s="2"/>
      <c r="EZ214" s="2"/>
      <c r="FA214" s="2"/>
      <c r="FB214" s="2"/>
      <c r="FC214" s="2"/>
      <c r="FD214" s="2"/>
      <c r="FE214" s="2"/>
      <c r="FF214" s="2"/>
      <c r="FG214" s="2"/>
      <c r="FH214" s="2"/>
      <c r="FI214" s="2"/>
      <c r="FJ214" s="2"/>
      <c r="FK214" s="2"/>
      <c r="FL214" s="2"/>
      <c r="FM214" s="2"/>
      <c r="FN214" s="2"/>
      <c r="FO214" s="2"/>
      <c r="FP214" s="2"/>
      <c r="FQ214" s="2"/>
      <c r="FR214" s="2"/>
      <c r="FS214" s="2"/>
      <c r="FT214" s="2"/>
      <c r="FU214" s="2"/>
      <c r="FV214" s="2"/>
      <c r="FW214" s="2"/>
      <c r="FX214" s="2"/>
      <c r="FY214" s="2"/>
      <c r="FZ214" s="2"/>
      <c r="GA214" s="2"/>
      <c r="GB214" s="2"/>
      <c r="GC214" s="2"/>
      <c r="GD214" s="2"/>
      <c r="GE214" s="2"/>
      <c r="GF214" s="2"/>
      <c r="GG214" s="2"/>
      <c r="GH214" s="2"/>
      <c r="GI214" s="2"/>
      <c r="GJ214" s="2"/>
      <c r="GK214" s="2"/>
      <c r="GL214" s="2"/>
      <c r="GM214" s="2"/>
      <c r="GN214" s="2"/>
      <c r="GO214" s="2"/>
      <c r="GP214" s="2"/>
      <c r="GQ214" s="2"/>
      <c r="GR214" s="2"/>
      <c r="GS214" s="2"/>
      <c r="GT214" s="2"/>
      <c r="GU214" s="2"/>
    </row>
    <row r="215" spans="86:203" ht="15">
      <c r="CH215" s="2"/>
      <c r="CM215" s="2"/>
      <c r="CN215" s="2"/>
      <c r="CO215" s="2"/>
      <c r="CP215" s="2"/>
      <c r="CQ215" s="2"/>
      <c r="CR215" s="2"/>
      <c r="CS215" s="2"/>
      <c r="CT215" s="2"/>
      <c r="CU215" s="2"/>
      <c r="CV215" s="2"/>
      <c r="CW215" s="2"/>
      <c r="CX215" s="2"/>
      <c r="CY215" s="2"/>
      <c r="CZ215" s="2"/>
      <c r="DA215" s="2"/>
      <c r="DB215" s="2"/>
      <c r="DC215" s="2"/>
      <c r="DD215" s="2"/>
      <c r="DE215" s="2"/>
      <c r="DF215" s="2"/>
      <c r="DG215" s="2"/>
      <c r="DH215" s="2"/>
      <c r="DI215" s="2"/>
      <c r="DJ215" s="2"/>
      <c r="DK215" s="2"/>
      <c r="DL215" s="2"/>
      <c r="DM215" s="2"/>
      <c r="DN215" s="2"/>
      <c r="DO215" s="2"/>
      <c r="DP215" s="2"/>
      <c r="DQ215" s="2"/>
      <c r="DR215" s="2"/>
      <c r="DS215" s="2"/>
      <c r="DT215" s="2"/>
      <c r="DU215" s="2"/>
      <c r="DV215" s="2"/>
      <c r="DW215" s="2"/>
      <c r="DX215" s="2"/>
      <c r="DY215" s="2"/>
      <c r="DZ215" s="2"/>
      <c r="EA215" s="2"/>
      <c r="EB215" s="2"/>
      <c r="EC215" s="2"/>
      <c r="ED215" s="2"/>
      <c r="EE215" s="2"/>
      <c r="EF215" s="2"/>
      <c r="EG215" s="2"/>
      <c r="EH215" s="2"/>
      <c r="EI215" s="2"/>
      <c r="EJ215" s="2"/>
      <c r="EK215" s="2"/>
      <c r="EL215" s="2"/>
      <c r="EM215" s="2"/>
      <c r="EN215" s="2"/>
      <c r="EO215" s="2"/>
      <c r="EP215" s="2"/>
      <c r="EQ215" s="2"/>
      <c r="ER215" s="2"/>
      <c r="ES215" s="2"/>
      <c r="ET215" s="2"/>
      <c r="EU215" s="2"/>
      <c r="EV215" s="2"/>
      <c r="EW215" s="2"/>
      <c r="EX215" s="2"/>
      <c r="EY215" s="2"/>
      <c r="EZ215" s="2"/>
      <c r="FA215" s="2"/>
      <c r="FB215" s="2"/>
      <c r="FC215" s="2"/>
      <c r="FD215" s="2"/>
      <c r="FE215" s="2"/>
      <c r="FF215" s="2"/>
      <c r="FG215" s="2"/>
      <c r="FH215" s="2"/>
      <c r="FI215" s="2"/>
      <c r="FJ215" s="2"/>
      <c r="FK215" s="2"/>
      <c r="FL215" s="2"/>
      <c r="FM215" s="2"/>
      <c r="FN215" s="2"/>
      <c r="FO215" s="2"/>
      <c r="FP215" s="2"/>
      <c r="FQ215" s="2"/>
      <c r="FR215" s="2"/>
      <c r="FS215" s="2"/>
      <c r="FT215" s="2"/>
      <c r="FU215" s="2"/>
      <c r="FV215" s="2"/>
      <c r="FW215" s="2"/>
      <c r="FX215" s="2"/>
      <c r="FY215" s="2"/>
      <c r="FZ215" s="2"/>
      <c r="GA215" s="2"/>
      <c r="GB215" s="2"/>
      <c r="GC215" s="2"/>
      <c r="GD215" s="2"/>
      <c r="GE215" s="2"/>
      <c r="GF215" s="2"/>
      <c r="GG215" s="2"/>
      <c r="GH215" s="2"/>
      <c r="GI215" s="2"/>
      <c r="GJ215" s="2"/>
      <c r="GK215" s="2"/>
      <c r="GL215" s="2"/>
      <c r="GM215" s="2"/>
      <c r="GN215" s="2"/>
      <c r="GO215" s="2"/>
      <c r="GP215" s="2"/>
      <c r="GQ215" s="2"/>
      <c r="GR215" s="2"/>
      <c r="GS215" s="2"/>
      <c r="GT215" s="2"/>
      <c r="GU215" s="2"/>
    </row>
    <row r="216" spans="86:203" ht="15">
      <c r="CH216" s="2"/>
      <c r="CM216" s="2"/>
      <c r="CN216" s="2"/>
      <c r="CO216" s="2"/>
      <c r="CP216" s="2"/>
      <c r="CQ216" s="2"/>
      <c r="CR216" s="2"/>
      <c r="CS216" s="2"/>
      <c r="CT216" s="2"/>
      <c r="CU216" s="2"/>
      <c r="CV216" s="2"/>
      <c r="CW216" s="2"/>
      <c r="CX216" s="2"/>
      <c r="CY216" s="2"/>
      <c r="CZ216" s="2"/>
      <c r="DA216" s="2"/>
      <c r="DB216" s="2"/>
      <c r="DC216" s="2"/>
      <c r="DD216" s="2"/>
      <c r="DE216" s="2"/>
      <c r="DF216" s="2"/>
      <c r="DG216" s="2"/>
      <c r="DH216" s="2"/>
      <c r="DI216" s="2"/>
      <c r="DJ216" s="2"/>
      <c r="DK216" s="2"/>
      <c r="DL216" s="2"/>
      <c r="DM216" s="2"/>
      <c r="DN216" s="2"/>
      <c r="DO216" s="2"/>
      <c r="DP216" s="2"/>
      <c r="DQ216" s="2"/>
      <c r="DR216" s="2"/>
      <c r="DS216" s="2"/>
      <c r="DT216" s="2"/>
      <c r="DU216" s="2"/>
      <c r="DV216" s="2"/>
      <c r="DW216" s="2"/>
      <c r="DX216" s="2"/>
      <c r="DY216" s="2"/>
      <c r="DZ216" s="2"/>
      <c r="EA216" s="2"/>
      <c r="EB216" s="2"/>
      <c r="EC216" s="2"/>
      <c r="ED216" s="2"/>
      <c r="EE216" s="2"/>
      <c r="EF216" s="2"/>
      <c r="EG216" s="2"/>
      <c r="EH216" s="2"/>
      <c r="EI216" s="2"/>
      <c r="EJ216" s="2"/>
      <c r="EK216" s="2"/>
      <c r="EL216" s="2"/>
      <c r="EM216" s="2"/>
      <c r="EN216" s="2"/>
      <c r="EO216" s="2"/>
      <c r="EP216" s="2"/>
      <c r="EQ216" s="2"/>
      <c r="ER216" s="2"/>
      <c r="ES216" s="2"/>
      <c r="ET216" s="2"/>
      <c r="EU216" s="2"/>
      <c r="EV216" s="2"/>
      <c r="EW216" s="2"/>
      <c r="EX216" s="2"/>
      <c r="EY216" s="2"/>
      <c r="EZ216" s="2"/>
      <c r="FA216" s="2"/>
      <c r="FB216" s="2"/>
      <c r="FC216" s="2"/>
      <c r="FD216" s="2"/>
      <c r="FE216" s="2"/>
      <c r="FF216" s="2"/>
      <c r="FG216" s="2"/>
      <c r="FH216" s="2"/>
      <c r="FI216" s="2"/>
      <c r="FJ216" s="2"/>
      <c r="FK216" s="2"/>
      <c r="FL216" s="2"/>
      <c r="FM216" s="2"/>
      <c r="FN216" s="2"/>
      <c r="FO216" s="2"/>
      <c r="FP216" s="2"/>
      <c r="FQ216" s="2"/>
      <c r="FR216" s="2"/>
      <c r="FS216" s="2"/>
      <c r="FT216" s="2"/>
      <c r="FU216" s="2"/>
      <c r="FV216" s="2"/>
      <c r="FW216" s="2"/>
      <c r="FX216" s="2"/>
      <c r="FY216" s="2"/>
      <c r="FZ216" s="2"/>
      <c r="GA216" s="2"/>
      <c r="GB216" s="2"/>
      <c r="GC216" s="2"/>
      <c r="GD216" s="2"/>
      <c r="GE216" s="2"/>
      <c r="GF216" s="2"/>
      <c r="GG216" s="2"/>
      <c r="GH216" s="2"/>
      <c r="GI216" s="2"/>
      <c r="GJ216" s="2"/>
      <c r="GK216" s="2"/>
      <c r="GL216" s="2"/>
      <c r="GM216" s="2"/>
      <c r="GN216" s="2"/>
      <c r="GO216" s="2"/>
      <c r="GP216" s="2"/>
      <c r="GQ216" s="2"/>
      <c r="GR216" s="2"/>
      <c r="GS216" s="2"/>
      <c r="GT216" s="2"/>
      <c r="GU216" s="2"/>
    </row>
    <row r="217" spans="86:203" ht="15">
      <c r="CH217" s="2"/>
      <c r="CM217" s="2"/>
      <c r="CN217" s="2"/>
      <c r="CO217" s="2"/>
      <c r="CP217" s="2"/>
      <c r="CQ217" s="2"/>
      <c r="CR217" s="2"/>
      <c r="CS217" s="2"/>
      <c r="CT217" s="2"/>
      <c r="CU217" s="2"/>
      <c r="CV217" s="2"/>
      <c r="CW217" s="2"/>
      <c r="CX217" s="2"/>
      <c r="CY217" s="2"/>
      <c r="CZ217" s="2"/>
      <c r="DA217" s="2"/>
      <c r="DB217" s="2"/>
      <c r="DC217" s="2"/>
      <c r="DD217" s="2"/>
      <c r="DE217" s="2"/>
      <c r="DF217" s="2"/>
      <c r="DG217" s="2"/>
      <c r="DH217" s="2"/>
      <c r="DI217" s="2"/>
      <c r="DJ217" s="2"/>
      <c r="DK217" s="2"/>
      <c r="DL217" s="2"/>
      <c r="DM217" s="2"/>
      <c r="DN217" s="2"/>
      <c r="DO217" s="2"/>
      <c r="DP217" s="2"/>
      <c r="DQ217" s="2"/>
      <c r="DR217" s="2"/>
      <c r="DS217" s="2"/>
      <c r="DT217" s="2"/>
      <c r="DU217" s="2"/>
      <c r="DV217" s="2"/>
      <c r="DW217" s="2"/>
      <c r="DX217" s="2"/>
      <c r="DY217" s="2"/>
      <c r="DZ217" s="2"/>
      <c r="EA217" s="2"/>
      <c r="EB217" s="2"/>
      <c r="EC217" s="2"/>
      <c r="ED217" s="2"/>
      <c r="EE217" s="2"/>
      <c r="EF217" s="2"/>
      <c r="EG217" s="2"/>
      <c r="EH217" s="2"/>
      <c r="EI217" s="2"/>
      <c r="EJ217" s="2"/>
      <c r="EK217" s="2"/>
      <c r="EL217" s="2"/>
      <c r="EM217" s="2"/>
      <c r="EN217" s="2"/>
      <c r="EO217" s="2"/>
      <c r="EP217" s="2"/>
      <c r="EQ217" s="2"/>
      <c r="ER217" s="2"/>
      <c r="ES217" s="2"/>
      <c r="ET217" s="2"/>
      <c r="EU217" s="2"/>
      <c r="EV217" s="2"/>
      <c r="EW217" s="2"/>
      <c r="EX217" s="2"/>
      <c r="EY217" s="2"/>
      <c r="EZ217" s="2"/>
      <c r="FA217" s="2"/>
      <c r="FB217" s="2"/>
      <c r="FC217" s="2"/>
      <c r="FD217" s="2"/>
      <c r="FE217" s="2"/>
      <c r="FF217" s="2"/>
      <c r="FG217" s="2"/>
      <c r="FH217" s="2"/>
      <c r="FI217" s="2"/>
      <c r="FJ217" s="2"/>
      <c r="FK217" s="2"/>
      <c r="FL217" s="2"/>
      <c r="FM217" s="2"/>
      <c r="FN217" s="2"/>
      <c r="FO217" s="2"/>
      <c r="FP217" s="2"/>
      <c r="FQ217" s="2"/>
      <c r="FR217" s="2"/>
      <c r="FS217" s="2"/>
      <c r="FT217" s="2"/>
      <c r="FU217" s="2"/>
      <c r="FV217" s="2"/>
      <c r="FW217" s="2"/>
      <c r="FX217" s="2"/>
      <c r="FY217" s="2"/>
      <c r="FZ217" s="2"/>
      <c r="GA217" s="2"/>
      <c r="GB217" s="2"/>
      <c r="GC217" s="2"/>
      <c r="GD217" s="2"/>
      <c r="GE217" s="2"/>
      <c r="GF217" s="2"/>
      <c r="GG217" s="2"/>
      <c r="GH217" s="2"/>
      <c r="GI217" s="2"/>
      <c r="GJ217" s="2"/>
      <c r="GK217" s="2"/>
      <c r="GL217" s="2"/>
      <c r="GM217" s="2"/>
      <c r="GN217" s="2"/>
      <c r="GO217" s="2"/>
      <c r="GP217" s="2"/>
      <c r="GQ217" s="2"/>
      <c r="GR217" s="2"/>
      <c r="GS217" s="2"/>
      <c r="GT217" s="2"/>
      <c r="GU217" s="2"/>
    </row>
    <row r="218" spans="86:203" ht="15">
      <c r="CH218" s="2"/>
      <c r="CM218" s="2"/>
      <c r="CN218" s="2"/>
      <c r="CO218" s="2"/>
      <c r="CP218" s="2"/>
      <c r="CQ218" s="2"/>
      <c r="CR218" s="2"/>
      <c r="CS218" s="2"/>
      <c r="CT218" s="2"/>
      <c r="CU218" s="2"/>
      <c r="CV218" s="2"/>
      <c r="CW218" s="2"/>
      <c r="CX218" s="2"/>
      <c r="CY218" s="2"/>
      <c r="CZ218" s="2"/>
      <c r="DA218" s="2"/>
      <c r="DB218" s="2"/>
      <c r="DC218" s="2"/>
      <c r="DD218" s="2"/>
      <c r="DE218" s="2"/>
      <c r="DF218" s="2"/>
      <c r="DG218" s="2"/>
      <c r="DH218" s="2"/>
      <c r="DI218" s="2"/>
      <c r="DJ218" s="2"/>
      <c r="DK218" s="2"/>
      <c r="DL218" s="2"/>
      <c r="DM218" s="2"/>
      <c r="DN218" s="2"/>
      <c r="DO218" s="2"/>
      <c r="DP218" s="2"/>
      <c r="DQ218" s="2"/>
      <c r="DR218" s="2"/>
      <c r="DS218" s="2"/>
      <c r="DT218" s="2"/>
      <c r="DU218" s="2"/>
      <c r="DV218" s="2"/>
      <c r="DW218" s="2"/>
      <c r="DX218" s="2"/>
      <c r="DY218" s="2"/>
      <c r="DZ218" s="2"/>
      <c r="EA218" s="2"/>
      <c r="EB218" s="2"/>
      <c r="EC218" s="2"/>
      <c r="ED218" s="2"/>
      <c r="EE218" s="2"/>
      <c r="EF218" s="2"/>
      <c r="EG218" s="2"/>
      <c r="EH218" s="2"/>
      <c r="EI218" s="2"/>
      <c r="EJ218" s="2"/>
      <c r="EK218" s="2"/>
      <c r="EL218" s="2"/>
      <c r="EM218" s="2"/>
      <c r="EN218" s="2"/>
      <c r="EO218" s="2"/>
      <c r="EP218" s="2"/>
      <c r="EQ218" s="2"/>
      <c r="ER218" s="2"/>
      <c r="ES218" s="2"/>
      <c r="ET218" s="2"/>
      <c r="EU218" s="2"/>
      <c r="EV218" s="2"/>
      <c r="EW218" s="2"/>
      <c r="EX218" s="2"/>
      <c r="EY218" s="2"/>
      <c r="EZ218" s="2"/>
      <c r="FA218" s="2"/>
      <c r="FB218" s="2"/>
      <c r="FC218" s="2"/>
      <c r="FD218" s="2"/>
      <c r="FE218" s="2"/>
      <c r="FF218" s="2"/>
      <c r="FG218" s="2"/>
      <c r="FH218" s="2"/>
      <c r="FI218" s="2"/>
      <c r="FJ218" s="2"/>
      <c r="FK218" s="2"/>
      <c r="FL218" s="2"/>
      <c r="FM218" s="2"/>
      <c r="FN218" s="2"/>
      <c r="FO218" s="2"/>
      <c r="FP218" s="2"/>
      <c r="FQ218" s="2"/>
      <c r="FR218" s="2"/>
      <c r="FS218" s="2"/>
      <c r="FT218" s="2"/>
      <c r="FU218" s="2"/>
      <c r="FV218" s="2"/>
      <c r="FW218" s="2"/>
      <c r="FX218" s="2"/>
      <c r="FY218" s="2"/>
      <c r="FZ218" s="2"/>
      <c r="GA218" s="2"/>
      <c r="GB218" s="2"/>
      <c r="GC218" s="2"/>
      <c r="GD218" s="2"/>
      <c r="GE218" s="2"/>
      <c r="GF218" s="2"/>
      <c r="GG218" s="2"/>
      <c r="GH218" s="2"/>
      <c r="GI218" s="2"/>
      <c r="GJ218" s="2"/>
      <c r="GK218" s="2"/>
      <c r="GL218" s="2"/>
      <c r="GM218" s="2"/>
      <c r="GN218" s="2"/>
      <c r="GO218" s="2"/>
      <c r="GP218" s="2"/>
      <c r="GQ218" s="2"/>
      <c r="GR218" s="2"/>
      <c r="GS218" s="2"/>
      <c r="GT218" s="2"/>
      <c r="GU218" s="2"/>
    </row>
    <row r="219" spans="86:203" ht="15">
      <c r="CH219" s="2"/>
      <c r="CM219" s="2"/>
      <c r="CN219" s="2"/>
      <c r="CO219" s="2"/>
      <c r="CP219" s="2"/>
      <c r="CQ219" s="2"/>
      <c r="CR219" s="2"/>
      <c r="CS219" s="2"/>
      <c r="CT219" s="2"/>
      <c r="CU219" s="2"/>
      <c r="CV219" s="2"/>
      <c r="CW219" s="2"/>
      <c r="CX219" s="2"/>
      <c r="CY219" s="2"/>
      <c r="CZ219" s="2"/>
      <c r="DA219" s="2"/>
      <c r="DB219" s="2"/>
      <c r="DC219" s="2"/>
      <c r="DD219" s="2"/>
      <c r="DE219" s="2"/>
      <c r="DF219" s="2"/>
      <c r="DG219" s="2"/>
      <c r="DH219" s="2"/>
      <c r="DI219" s="2"/>
      <c r="DJ219" s="2"/>
      <c r="DK219" s="2"/>
      <c r="DL219" s="2"/>
      <c r="DM219" s="2"/>
      <c r="DN219" s="2"/>
      <c r="DO219" s="2"/>
      <c r="DP219" s="2"/>
      <c r="DQ219" s="2"/>
      <c r="DR219" s="2"/>
      <c r="DS219" s="2"/>
      <c r="DT219" s="2"/>
      <c r="DU219" s="2"/>
      <c r="DV219" s="2"/>
      <c r="DW219" s="2"/>
      <c r="DX219" s="2"/>
      <c r="DY219" s="2"/>
      <c r="DZ219" s="2"/>
      <c r="EA219" s="2"/>
      <c r="EB219" s="2"/>
      <c r="EC219" s="2"/>
      <c r="ED219" s="2"/>
      <c r="EE219" s="2"/>
      <c r="EF219" s="2"/>
      <c r="EG219" s="2"/>
      <c r="EH219" s="2"/>
      <c r="EI219" s="2"/>
      <c r="EJ219" s="2"/>
      <c r="EK219" s="2"/>
      <c r="EL219" s="2"/>
      <c r="EM219" s="2"/>
      <c r="EN219" s="2"/>
      <c r="EO219" s="2"/>
      <c r="EP219" s="2"/>
      <c r="EQ219" s="2"/>
      <c r="ER219" s="2"/>
      <c r="ES219" s="2"/>
      <c r="ET219" s="2"/>
      <c r="EU219" s="2"/>
      <c r="EV219" s="2"/>
      <c r="EW219" s="2"/>
      <c r="EX219" s="2"/>
      <c r="EY219" s="2"/>
      <c r="EZ219" s="2"/>
      <c r="FA219" s="2"/>
      <c r="FB219" s="2"/>
      <c r="FC219" s="2"/>
      <c r="FD219" s="2"/>
      <c r="FE219" s="2"/>
      <c r="FF219" s="2"/>
      <c r="FG219" s="2"/>
      <c r="FH219" s="2"/>
      <c r="FI219" s="2"/>
      <c r="FJ219" s="2"/>
      <c r="FK219" s="2"/>
      <c r="FL219" s="2"/>
      <c r="FM219" s="2"/>
      <c r="FN219" s="2"/>
      <c r="FO219" s="2"/>
      <c r="FP219" s="2"/>
      <c r="FQ219" s="2"/>
      <c r="FR219" s="2"/>
      <c r="FS219" s="2"/>
      <c r="FT219" s="2"/>
      <c r="FU219" s="2"/>
      <c r="FV219" s="2"/>
      <c r="FW219" s="2"/>
      <c r="FX219" s="2"/>
      <c r="FY219" s="2"/>
      <c r="FZ219" s="2"/>
      <c r="GA219" s="2"/>
      <c r="GB219" s="2"/>
      <c r="GC219" s="2"/>
      <c r="GD219" s="2"/>
      <c r="GE219" s="2"/>
      <c r="GF219" s="2"/>
      <c r="GG219" s="2"/>
      <c r="GH219" s="2"/>
      <c r="GI219" s="2"/>
      <c r="GJ219" s="2"/>
      <c r="GK219" s="2"/>
      <c r="GL219" s="2"/>
      <c r="GM219" s="2"/>
      <c r="GN219" s="2"/>
      <c r="GO219" s="2"/>
      <c r="GP219" s="2"/>
      <c r="GQ219" s="2"/>
      <c r="GR219" s="2"/>
      <c r="GS219" s="2"/>
      <c r="GT219" s="2"/>
      <c r="GU219" s="2"/>
    </row>
    <row r="220" spans="86:203" ht="15">
      <c r="CH220" s="2"/>
      <c r="CM220" s="2"/>
      <c r="CN220" s="2"/>
      <c r="CO220" s="2"/>
      <c r="CP220" s="2"/>
      <c r="CQ220" s="2"/>
      <c r="CR220" s="2"/>
      <c r="CS220" s="2"/>
      <c r="CT220" s="2"/>
      <c r="CU220" s="2"/>
      <c r="CV220" s="2"/>
      <c r="CW220" s="2"/>
      <c r="CX220" s="2"/>
      <c r="CY220" s="2"/>
      <c r="CZ220" s="2"/>
      <c r="DA220" s="2"/>
      <c r="DB220" s="2"/>
      <c r="DC220" s="2"/>
      <c r="DD220" s="2"/>
      <c r="DE220" s="2"/>
      <c r="DF220" s="2"/>
      <c r="DG220" s="2"/>
      <c r="DH220" s="2"/>
      <c r="DI220" s="2"/>
      <c r="DJ220" s="2"/>
      <c r="DK220" s="2"/>
      <c r="DL220" s="2"/>
      <c r="DM220" s="2"/>
      <c r="DN220" s="2"/>
      <c r="DO220" s="2"/>
      <c r="DP220" s="2"/>
      <c r="DQ220" s="2"/>
      <c r="DR220" s="2"/>
      <c r="DS220" s="2"/>
      <c r="DT220" s="2"/>
      <c r="DU220" s="2"/>
      <c r="DV220" s="2"/>
      <c r="DW220" s="2"/>
      <c r="DX220" s="2"/>
      <c r="DY220" s="2"/>
      <c r="DZ220" s="2"/>
      <c r="EA220" s="2"/>
      <c r="EB220" s="2"/>
      <c r="EC220" s="2"/>
      <c r="ED220" s="2"/>
      <c r="EE220" s="2"/>
      <c r="EF220" s="2"/>
      <c r="EG220" s="2"/>
      <c r="EH220" s="2"/>
      <c r="EI220" s="2"/>
      <c r="EJ220" s="2"/>
      <c r="EK220" s="2"/>
      <c r="EL220" s="2"/>
      <c r="EM220" s="2"/>
      <c r="EN220" s="2"/>
      <c r="EO220" s="2"/>
      <c r="EP220" s="2"/>
      <c r="EQ220" s="2"/>
      <c r="ER220" s="2"/>
      <c r="ES220" s="2"/>
      <c r="ET220" s="2"/>
      <c r="EU220" s="2"/>
      <c r="EV220" s="2"/>
      <c r="EW220" s="2"/>
      <c r="EX220" s="2"/>
      <c r="EY220" s="2"/>
      <c r="EZ220" s="2"/>
      <c r="FA220" s="2"/>
      <c r="FB220" s="2"/>
      <c r="FC220" s="2"/>
      <c r="FD220" s="2"/>
      <c r="FE220" s="2"/>
      <c r="FF220" s="2"/>
      <c r="FG220" s="2"/>
      <c r="FH220" s="2"/>
      <c r="FI220" s="2"/>
      <c r="FJ220" s="2"/>
      <c r="FK220" s="2"/>
      <c r="FL220" s="2"/>
      <c r="FM220" s="2"/>
      <c r="FN220" s="2"/>
      <c r="FO220" s="2"/>
      <c r="FP220" s="2"/>
      <c r="FQ220" s="2"/>
      <c r="FR220" s="2"/>
      <c r="FS220" s="2"/>
      <c r="FT220" s="2"/>
      <c r="FU220" s="2"/>
      <c r="FV220" s="2"/>
      <c r="FW220" s="2"/>
      <c r="FX220" s="2"/>
      <c r="FY220" s="2"/>
      <c r="FZ220" s="2"/>
      <c r="GA220" s="2"/>
      <c r="GB220" s="2"/>
      <c r="GC220" s="2"/>
      <c r="GD220" s="2"/>
      <c r="GE220" s="2"/>
      <c r="GF220" s="2"/>
      <c r="GG220" s="2"/>
      <c r="GH220" s="2"/>
      <c r="GI220" s="2"/>
      <c r="GJ220" s="2"/>
      <c r="GK220" s="2"/>
      <c r="GL220" s="2"/>
      <c r="GM220" s="2"/>
      <c r="GN220" s="2"/>
      <c r="GO220" s="2"/>
      <c r="GP220" s="2"/>
      <c r="GQ220" s="2"/>
      <c r="GR220" s="2"/>
      <c r="GS220" s="2"/>
      <c r="GT220" s="2"/>
      <c r="GU220" s="2"/>
    </row>
    <row r="221" spans="86:203" ht="15">
      <c r="CH221" s="2"/>
      <c r="CM221" s="2"/>
      <c r="CN221" s="2"/>
      <c r="CO221" s="2"/>
      <c r="CP221" s="2"/>
      <c r="CQ221" s="2"/>
      <c r="CR221" s="2"/>
      <c r="CS221" s="2"/>
      <c r="CT221" s="2"/>
      <c r="CU221" s="2"/>
      <c r="CV221" s="2"/>
      <c r="CW221" s="2"/>
      <c r="CX221" s="2"/>
      <c r="CY221" s="2"/>
      <c r="CZ221" s="2"/>
      <c r="DA221" s="2"/>
      <c r="DB221" s="2"/>
      <c r="DC221" s="2"/>
      <c r="DD221" s="2"/>
      <c r="DE221" s="2"/>
      <c r="DF221" s="2"/>
      <c r="DG221" s="2"/>
      <c r="DH221" s="2"/>
      <c r="DI221" s="2"/>
      <c r="DJ221" s="2"/>
      <c r="DK221" s="2"/>
      <c r="DL221" s="2"/>
      <c r="DM221" s="2"/>
      <c r="DN221" s="2"/>
      <c r="DO221" s="2"/>
      <c r="DP221" s="2"/>
      <c r="DQ221" s="2"/>
      <c r="DR221" s="2"/>
      <c r="DS221" s="2"/>
      <c r="DT221" s="2"/>
      <c r="DU221" s="2"/>
      <c r="DV221" s="2"/>
      <c r="DW221" s="2"/>
      <c r="DX221" s="2"/>
      <c r="DY221" s="2"/>
      <c r="DZ221" s="2"/>
      <c r="EA221" s="2"/>
      <c r="EB221" s="2"/>
      <c r="EC221" s="2"/>
      <c r="ED221" s="2"/>
      <c r="EE221" s="2"/>
      <c r="EF221" s="2"/>
      <c r="EG221" s="2"/>
      <c r="EH221" s="2"/>
      <c r="EI221" s="2"/>
      <c r="EJ221" s="2"/>
      <c r="EK221" s="2"/>
      <c r="EL221" s="2"/>
      <c r="EM221" s="2"/>
      <c r="EN221" s="2"/>
      <c r="EO221" s="2"/>
      <c r="EP221" s="2"/>
      <c r="EQ221" s="2"/>
      <c r="ER221" s="2"/>
      <c r="ES221" s="2"/>
      <c r="ET221" s="2"/>
      <c r="EU221" s="2"/>
      <c r="EV221" s="2"/>
      <c r="EW221" s="2"/>
      <c r="EX221" s="2"/>
      <c r="EY221" s="2"/>
      <c r="EZ221" s="2"/>
      <c r="FA221" s="2"/>
      <c r="FB221" s="2"/>
      <c r="FC221" s="2"/>
      <c r="FD221" s="2"/>
      <c r="FE221" s="2"/>
      <c r="FF221" s="2"/>
      <c r="FG221" s="2"/>
      <c r="FH221" s="2"/>
      <c r="FI221" s="2"/>
      <c r="FJ221" s="2"/>
      <c r="FK221" s="2"/>
      <c r="FL221" s="2"/>
      <c r="FM221" s="2"/>
      <c r="FN221" s="2"/>
      <c r="FO221" s="2"/>
      <c r="FP221" s="2"/>
      <c r="FQ221" s="2"/>
      <c r="FR221" s="2"/>
      <c r="FS221" s="2"/>
      <c r="FT221" s="2"/>
      <c r="FU221" s="2"/>
      <c r="FV221" s="2"/>
      <c r="FW221" s="2"/>
      <c r="FX221" s="2"/>
      <c r="FY221" s="2"/>
      <c r="FZ221" s="2"/>
      <c r="GA221" s="2"/>
      <c r="GB221" s="2"/>
      <c r="GC221" s="2"/>
      <c r="GD221" s="2"/>
      <c r="GE221" s="2"/>
      <c r="GF221" s="2"/>
      <c r="GG221" s="2"/>
      <c r="GH221" s="2"/>
      <c r="GI221" s="2"/>
      <c r="GJ221" s="2"/>
      <c r="GK221" s="2"/>
      <c r="GL221" s="2"/>
      <c r="GM221" s="2"/>
      <c r="GN221" s="2"/>
      <c r="GO221" s="2"/>
      <c r="GP221" s="2"/>
      <c r="GQ221" s="2"/>
      <c r="GR221" s="2"/>
      <c r="GS221" s="2"/>
      <c r="GT221" s="2"/>
      <c r="GU221" s="2"/>
    </row>
    <row r="222" spans="86:203" ht="15">
      <c r="CH222" s="2"/>
      <c r="CM222" s="2"/>
      <c r="CN222" s="2"/>
      <c r="CO222" s="2"/>
      <c r="CP222" s="2"/>
      <c r="CQ222" s="2"/>
      <c r="CR222" s="2"/>
      <c r="CS222" s="2"/>
      <c r="CT222" s="2"/>
      <c r="CU222" s="2"/>
      <c r="CV222" s="2"/>
      <c r="CW222" s="2"/>
      <c r="CX222" s="2"/>
      <c r="CY222" s="2"/>
      <c r="CZ222" s="2"/>
      <c r="DA222" s="2"/>
      <c r="DB222" s="2"/>
      <c r="DC222" s="2"/>
      <c r="DD222" s="2"/>
      <c r="DE222" s="2"/>
      <c r="DF222" s="2"/>
      <c r="DG222" s="2"/>
      <c r="DH222" s="2"/>
      <c r="DI222" s="2"/>
      <c r="DJ222" s="2"/>
      <c r="DK222" s="2"/>
      <c r="DL222" s="2"/>
      <c r="DM222" s="2"/>
      <c r="DN222" s="2"/>
      <c r="DO222" s="2"/>
      <c r="DP222" s="2"/>
      <c r="DQ222" s="2"/>
      <c r="DR222" s="2"/>
      <c r="DS222" s="2"/>
      <c r="DT222" s="2"/>
      <c r="DU222" s="2"/>
      <c r="DV222" s="2"/>
      <c r="DW222" s="2"/>
      <c r="DX222" s="2"/>
      <c r="DY222" s="2"/>
      <c r="DZ222" s="2"/>
      <c r="EA222" s="2"/>
      <c r="EB222" s="2"/>
      <c r="EC222" s="2"/>
      <c r="ED222" s="2"/>
      <c r="EE222" s="2"/>
      <c r="EF222" s="2"/>
      <c r="EG222" s="2"/>
      <c r="EH222" s="2"/>
      <c r="EI222" s="2"/>
      <c r="EJ222" s="2"/>
      <c r="EK222" s="2"/>
      <c r="EL222" s="2"/>
      <c r="EM222" s="2"/>
      <c r="EN222" s="2"/>
      <c r="EO222" s="2"/>
      <c r="EP222" s="2"/>
      <c r="EQ222" s="2"/>
      <c r="ER222" s="2"/>
      <c r="ES222" s="2"/>
      <c r="ET222" s="2"/>
      <c r="EU222" s="2"/>
      <c r="EV222" s="2"/>
      <c r="EW222" s="2"/>
      <c r="EX222" s="2"/>
      <c r="EY222" s="2"/>
      <c r="EZ222" s="2"/>
      <c r="FA222" s="2"/>
      <c r="FB222" s="2"/>
      <c r="FC222" s="2"/>
      <c r="FD222" s="2"/>
      <c r="FE222" s="2"/>
      <c r="FF222" s="2"/>
      <c r="FG222" s="2"/>
      <c r="FH222" s="2"/>
      <c r="FI222" s="2"/>
      <c r="FJ222" s="2"/>
      <c r="FK222" s="2"/>
      <c r="FL222" s="2"/>
      <c r="FM222" s="2"/>
      <c r="FN222" s="2"/>
      <c r="FO222" s="2"/>
      <c r="FP222" s="2"/>
      <c r="FQ222" s="2"/>
      <c r="FR222" s="2"/>
      <c r="FS222" s="2"/>
      <c r="FT222" s="2"/>
      <c r="FU222" s="2"/>
      <c r="FV222" s="2"/>
      <c r="FW222" s="2"/>
      <c r="FX222" s="2"/>
      <c r="FY222" s="2"/>
      <c r="FZ222" s="2"/>
      <c r="GA222" s="2"/>
      <c r="GB222" s="2"/>
      <c r="GC222" s="2"/>
      <c r="GD222" s="2"/>
      <c r="GE222" s="2"/>
      <c r="GF222" s="2"/>
      <c r="GG222" s="2"/>
      <c r="GH222" s="2"/>
      <c r="GI222" s="2"/>
      <c r="GJ222" s="2"/>
      <c r="GK222" s="2"/>
      <c r="GL222" s="2"/>
      <c r="GM222" s="2"/>
      <c r="GN222" s="2"/>
      <c r="GO222" s="2"/>
      <c r="GP222" s="2"/>
      <c r="GQ222" s="2"/>
      <c r="GR222" s="2"/>
      <c r="GS222" s="2"/>
      <c r="GT222" s="2"/>
      <c r="GU222" s="2"/>
    </row>
    <row r="223" spans="86:203" ht="15">
      <c r="CH223" s="2"/>
      <c r="CM223" s="2"/>
      <c r="CN223" s="2"/>
      <c r="CO223" s="2"/>
      <c r="CP223" s="2"/>
      <c r="CQ223" s="2"/>
      <c r="CR223" s="2"/>
      <c r="CS223" s="2"/>
      <c r="CT223" s="2"/>
      <c r="CU223" s="2"/>
      <c r="CV223" s="2"/>
      <c r="CW223" s="2"/>
      <c r="CX223" s="2"/>
      <c r="CY223" s="2"/>
      <c r="CZ223" s="2"/>
      <c r="DA223" s="2"/>
      <c r="DB223" s="2"/>
      <c r="DC223" s="2"/>
      <c r="DD223" s="2"/>
      <c r="DE223" s="2"/>
      <c r="DF223" s="2"/>
      <c r="DG223" s="2"/>
      <c r="DH223" s="2"/>
      <c r="DI223" s="2"/>
      <c r="DJ223" s="2"/>
      <c r="DK223" s="2"/>
      <c r="DL223" s="2"/>
      <c r="DM223" s="2"/>
      <c r="DN223" s="2"/>
      <c r="DO223" s="2"/>
      <c r="DP223" s="2"/>
      <c r="DQ223" s="2"/>
      <c r="DR223" s="2"/>
      <c r="DS223" s="2"/>
      <c r="DT223" s="2"/>
      <c r="DU223" s="2"/>
      <c r="DV223" s="2"/>
      <c r="DW223" s="2"/>
      <c r="DX223" s="2"/>
      <c r="DY223" s="2"/>
      <c r="DZ223" s="2"/>
      <c r="EA223" s="2"/>
      <c r="EB223" s="2"/>
      <c r="EC223" s="2"/>
      <c r="ED223" s="2"/>
      <c r="EE223" s="2"/>
      <c r="EF223" s="2"/>
      <c r="EG223" s="2"/>
      <c r="EH223" s="2"/>
      <c r="EI223" s="2"/>
      <c r="EJ223" s="2"/>
      <c r="EK223" s="2"/>
      <c r="EL223" s="2"/>
      <c r="EM223" s="2"/>
      <c r="EN223" s="2"/>
      <c r="EO223" s="2"/>
      <c r="EP223" s="2"/>
      <c r="EQ223" s="2"/>
      <c r="ER223" s="2"/>
      <c r="ES223" s="2"/>
      <c r="ET223" s="2"/>
      <c r="EU223" s="2"/>
      <c r="EV223" s="2"/>
      <c r="EW223" s="2"/>
      <c r="EX223" s="2"/>
      <c r="EY223" s="2"/>
      <c r="EZ223" s="2"/>
      <c r="FA223" s="2"/>
      <c r="FB223" s="2"/>
      <c r="FC223" s="2"/>
      <c r="FD223" s="2"/>
      <c r="FE223" s="2"/>
      <c r="FF223" s="2"/>
      <c r="FG223" s="2"/>
      <c r="FH223" s="2"/>
      <c r="FI223" s="2"/>
      <c r="FJ223" s="2"/>
      <c r="FK223" s="2"/>
      <c r="FL223" s="2"/>
      <c r="FM223" s="2"/>
      <c r="FN223" s="2"/>
      <c r="FO223" s="2"/>
      <c r="FP223" s="2"/>
      <c r="FQ223" s="2"/>
      <c r="FR223" s="2"/>
      <c r="FS223" s="2"/>
      <c r="FT223" s="2"/>
      <c r="FU223" s="2"/>
      <c r="FV223" s="2"/>
      <c r="FW223" s="2"/>
      <c r="FX223" s="2"/>
      <c r="FY223" s="2"/>
      <c r="FZ223" s="2"/>
      <c r="GA223" s="2"/>
      <c r="GB223" s="2"/>
      <c r="GC223" s="2"/>
      <c r="GD223" s="2"/>
      <c r="GE223" s="2"/>
      <c r="GF223" s="2"/>
      <c r="GG223" s="2"/>
      <c r="GH223" s="2"/>
      <c r="GI223" s="2"/>
      <c r="GJ223" s="2"/>
      <c r="GK223" s="2"/>
      <c r="GL223" s="2"/>
      <c r="GM223" s="2"/>
      <c r="GN223" s="2"/>
      <c r="GO223" s="2"/>
      <c r="GP223" s="2"/>
      <c r="GQ223" s="2"/>
      <c r="GR223" s="2"/>
      <c r="GS223" s="2"/>
      <c r="GT223" s="2"/>
      <c r="GU223" s="2"/>
    </row>
    <row r="224" spans="86:203" ht="15">
      <c r="CH224" s="2"/>
      <c r="CM224" s="2"/>
      <c r="CN224" s="2"/>
      <c r="CO224" s="2"/>
      <c r="CP224" s="2"/>
      <c r="CQ224" s="2"/>
      <c r="CR224" s="2"/>
      <c r="CS224" s="2"/>
      <c r="CT224" s="2"/>
      <c r="CU224" s="2"/>
      <c r="CV224" s="2"/>
      <c r="CW224" s="2"/>
      <c r="CX224" s="2"/>
      <c r="CY224" s="2"/>
      <c r="CZ224" s="2"/>
      <c r="DA224" s="2"/>
      <c r="DB224" s="2"/>
      <c r="DC224" s="2"/>
      <c r="DD224" s="2"/>
      <c r="DE224" s="2"/>
      <c r="DF224" s="2"/>
      <c r="DG224" s="2"/>
      <c r="DH224" s="2"/>
      <c r="DI224" s="2"/>
      <c r="DJ224" s="2"/>
      <c r="DK224" s="2"/>
      <c r="DL224" s="2"/>
      <c r="DM224" s="2"/>
      <c r="DN224" s="2"/>
      <c r="DO224" s="2"/>
      <c r="DP224" s="2"/>
      <c r="DQ224" s="2"/>
      <c r="DR224" s="2"/>
      <c r="DS224" s="2"/>
      <c r="DT224" s="2"/>
      <c r="DU224" s="2"/>
      <c r="DV224" s="2"/>
      <c r="DW224" s="2"/>
      <c r="DX224" s="2"/>
      <c r="DY224" s="2"/>
      <c r="DZ224" s="2"/>
      <c r="EA224" s="2"/>
      <c r="EB224" s="2"/>
      <c r="EC224" s="2"/>
      <c r="ED224" s="2"/>
      <c r="EE224" s="2"/>
      <c r="EF224" s="2"/>
      <c r="EG224" s="2"/>
      <c r="EH224" s="2"/>
      <c r="EI224" s="2"/>
      <c r="EJ224" s="2"/>
      <c r="EK224" s="2"/>
      <c r="EL224" s="2"/>
      <c r="EM224" s="2"/>
      <c r="EN224" s="2"/>
      <c r="EO224" s="2"/>
      <c r="EP224" s="2"/>
      <c r="EQ224" s="2"/>
      <c r="ER224" s="2"/>
      <c r="ES224" s="2"/>
      <c r="ET224" s="2"/>
      <c r="EU224" s="2"/>
      <c r="EV224" s="2"/>
      <c r="EW224" s="2"/>
      <c r="EX224" s="2"/>
      <c r="EY224" s="2"/>
      <c r="EZ224" s="2"/>
      <c r="FA224" s="2"/>
      <c r="FB224" s="2"/>
      <c r="FC224" s="2"/>
      <c r="FD224" s="2"/>
      <c r="FE224" s="2"/>
      <c r="FF224" s="2"/>
      <c r="FG224" s="2"/>
      <c r="FH224" s="2"/>
      <c r="FI224" s="2"/>
      <c r="FJ224" s="2"/>
      <c r="FK224" s="2"/>
      <c r="FL224" s="2"/>
      <c r="FM224" s="2"/>
      <c r="FN224" s="2"/>
      <c r="FO224" s="2"/>
      <c r="FP224" s="2"/>
      <c r="FQ224" s="2"/>
      <c r="FR224" s="2"/>
      <c r="FS224" s="2"/>
      <c r="FT224" s="2"/>
      <c r="FU224" s="2"/>
      <c r="FV224" s="2"/>
      <c r="FW224" s="2"/>
      <c r="FX224" s="2"/>
      <c r="FY224" s="2"/>
      <c r="FZ224" s="2"/>
      <c r="GA224" s="2"/>
      <c r="GB224" s="2"/>
      <c r="GC224" s="2"/>
      <c r="GD224" s="2"/>
      <c r="GE224" s="2"/>
      <c r="GF224" s="2"/>
      <c r="GG224" s="2"/>
      <c r="GH224" s="2"/>
      <c r="GI224" s="2"/>
      <c r="GJ224" s="2"/>
      <c r="GK224" s="2"/>
      <c r="GL224" s="2"/>
      <c r="GM224" s="2"/>
      <c r="GN224" s="2"/>
      <c r="GO224" s="2"/>
      <c r="GP224" s="2"/>
      <c r="GQ224" s="2"/>
      <c r="GR224" s="2"/>
      <c r="GS224" s="2"/>
      <c r="GT224" s="2"/>
      <c r="GU224" s="2"/>
    </row>
    <row r="225" spans="86:203" ht="15">
      <c r="CH225" s="2"/>
      <c r="CM225" s="2"/>
      <c r="CN225" s="2"/>
      <c r="CO225" s="2"/>
      <c r="CP225" s="2"/>
      <c r="CQ225" s="2"/>
      <c r="CR225" s="2"/>
      <c r="CS225" s="2"/>
      <c r="CT225" s="2"/>
      <c r="CU225" s="2"/>
      <c r="CV225" s="2"/>
      <c r="CW225" s="2"/>
      <c r="CX225" s="2"/>
      <c r="CY225" s="2"/>
      <c r="CZ225" s="2"/>
      <c r="DA225" s="2"/>
      <c r="DB225" s="2"/>
      <c r="DC225" s="2"/>
      <c r="DD225" s="2"/>
      <c r="DE225" s="2"/>
      <c r="DF225" s="2"/>
      <c r="DG225" s="2"/>
      <c r="DH225" s="2"/>
      <c r="DI225" s="2"/>
      <c r="DJ225" s="2"/>
      <c r="DK225" s="2"/>
      <c r="DL225" s="2"/>
      <c r="DM225" s="2"/>
      <c r="DN225" s="2"/>
      <c r="DO225" s="2"/>
      <c r="DP225" s="2"/>
      <c r="DQ225" s="2"/>
      <c r="DR225" s="2"/>
      <c r="DS225" s="2"/>
      <c r="DT225" s="2"/>
      <c r="DU225" s="2"/>
      <c r="DV225" s="2"/>
      <c r="DW225" s="2"/>
      <c r="DX225" s="2"/>
      <c r="DY225" s="2"/>
      <c r="DZ225" s="2"/>
      <c r="EA225" s="2"/>
      <c r="EB225" s="2"/>
      <c r="EC225" s="2"/>
      <c r="ED225" s="2"/>
      <c r="EE225" s="2"/>
      <c r="EF225" s="2"/>
      <c r="EG225" s="2"/>
      <c r="EH225" s="2"/>
      <c r="EI225" s="2"/>
      <c r="EJ225" s="2"/>
      <c r="EK225" s="2"/>
      <c r="EL225" s="2"/>
      <c r="EM225" s="2"/>
      <c r="EN225" s="2"/>
      <c r="EO225" s="2"/>
      <c r="EP225" s="2"/>
      <c r="EQ225" s="2"/>
      <c r="ER225" s="2"/>
      <c r="ES225" s="2"/>
      <c r="ET225" s="2"/>
      <c r="EU225" s="2"/>
      <c r="EV225" s="2"/>
      <c r="EW225" s="2"/>
      <c r="EX225" s="2"/>
      <c r="EY225" s="2"/>
      <c r="EZ225" s="2"/>
      <c r="FA225" s="2"/>
      <c r="FB225" s="2"/>
      <c r="FC225" s="2"/>
      <c r="FD225" s="2"/>
      <c r="FE225" s="2"/>
      <c r="FF225" s="2"/>
      <c r="FG225" s="2"/>
      <c r="FH225" s="2"/>
      <c r="FI225" s="2"/>
      <c r="FJ225" s="2"/>
      <c r="FK225" s="2"/>
      <c r="FL225" s="2"/>
      <c r="FM225" s="2"/>
      <c r="FN225" s="2"/>
      <c r="FO225" s="2"/>
      <c r="FP225" s="2"/>
      <c r="FQ225" s="2"/>
      <c r="FR225" s="2"/>
      <c r="FS225" s="2"/>
      <c r="FT225" s="2"/>
      <c r="FU225" s="2"/>
      <c r="FV225" s="2"/>
      <c r="FW225" s="2"/>
      <c r="FX225" s="2"/>
      <c r="FY225" s="2"/>
      <c r="FZ225" s="2"/>
      <c r="GA225" s="2"/>
      <c r="GB225" s="2"/>
      <c r="GC225" s="2"/>
      <c r="GD225" s="2"/>
      <c r="GE225" s="2"/>
      <c r="GF225" s="2"/>
      <c r="GG225" s="2"/>
      <c r="GH225" s="2"/>
      <c r="GI225" s="2"/>
      <c r="GJ225" s="2"/>
      <c r="GK225" s="2"/>
      <c r="GL225" s="2"/>
      <c r="GM225" s="2"/>
      <c r="GN225" s="2"/>
      <c r="GO225" s="2"/>
      <c r="GP225" s="2"/>
      <c r="GQ225" s="2"/>
      <c r="GR225" s="2"/>
      <c r="GS225" s="2"/>
      <c r="GT225" s="2"/>
      <c r="GU225" s="2"/>
    </row>
    <row r="226" spans="86:203" ht="15">
      <c r="CH226" s="2"/>
      <c r="CM226" s="2"/>
      <c r="CN226" s="2"/>
      <c r="CO226" s="2"/>
      <c r="CP226" s="2"/>
      <c r="CQ226" s="2"/>
      <c r="CR226" s="2"/>
      <c r="CS226" s="2"/>
      <c r="CT226" s="2"/>
      <c r="CU226" s="2"/>
      <c r="CV226" s="2"/>
      <c r="CW226" s="2"/>
      <c r="CX226" s="2"/>
      <c r="CY226" s="2"/>
      <c r="CZ226" s="2"/>
      <c r="DA226" s="2"/>
      <c r="DB226" s="2"/>
      <c r="DC226" s="2"/>
      <c r="DD226" s="2"/>
      <c r="DE226" s="2"/>
      <c r="DF226" s="2"/>
      <c r="DG226" s="2"/>
      <c r="DH226" s="2"/>
      <c r="DI226" s="2"/>
      <c r="DJ226" s="2"/>
      <c r="DK226" s="2"/>
      <c r="DL226" s="2"/>
      <c r="DM226" s="2"/>
      <c r="DN226" s="2"/>
      <c r="DO226" s="2"/>
      <c r="DP226" s="2"/>
      <c r="DQ226" s="2"/>
      <c r="DR226" s="2"/>
      <c r="DS226" s="2"/>
      <c r="DT226" s="2"/>
      <c r="DU226" s="2"/>
      <c r="DV226" s="2"/>
      <c r="DW226" s="2"/>
      <c r="DX226" s="2"/>
      <c r="DY226" s="2"/>
      <c r="DZ226" s="2"/>
      <c r="EA226" s="2"/>
      <c r="EB226" s="2"/>
      <c r="EC226" s="2"/>
      <c r="ED226" s="2"/>
      <c r="EE226" s="2"/>
      <c r="EF226" s="2"/>
      <c r="EG226" s="2"/>
      <c r="EH226" s="2"/>
      <c r="EI226" s="2"/>
      <c r="EJ226" s="2"/>
      <c r="EK226" s="2"/>
      <c r="EL226" s="2"/>
      <c r="EM226" s="2"/>
      <c r="EN226" s="2"/>
      <c r="EO226" s="2"/>
      <c r="EP226" s="2"/>
      <c r="EQ226" s="2"/>
      <c r="ER226" s="2"/>
      <c r="ES226" s="2"/>
      <c r="ET226" s="2"/>
      <c r="EU226" s="2"/>
      <c r="EV226" s="2"/>
      <c r="EW226" s="2"/>
      <c r="EX226" s="2"/>
      <c r="EY226" s="2"/>
      <c r="EZ226" s="2"/>
      <c r="FA226" s="2"/>
      <c r="FB226" s="2"/>
      <c r="FC226" s="2"/>
      <c r="FD226" s="2"/>
      <c r="FE226" s="2"/>
      <c r="FF226" s="2"/>
      <c r="FG226" s="2"/>
      <c r="FH226" s="2"/>
      <c r="FI226" s="2"/>
      <c r="FJ226" s="2"/>
      <c r="FK226" s="2"/>
      <c r="FL226" s="2"/>
      <c r="FM226" s="2"/>
      <c r="FN226" s="2"/>
      <c r="FO226" s="2"/>
      <c r="FP226" s="2"/>
      <c r="FQ226" s="2"/>
      <c r="FR226" s="2"/>
      <c r="FS226" s="2"/>
      <c r="FT226" s="2"/>
      <c r="FU226" s="2"/>
      <c r="FV226" s="2"/>
      <c r="FW226" s="2"/>
      <c r="FX226" s="2"/>
      <c r="FY226" s="2"/>
      <c r="FZ226" s="2"/>
      <c r="GA226" s="2"/>
      <c r="GB226" s="2"/>
      <c r="GC226" s="2"/>
      <c r="GD226" s="2"/>
      <c r="GE226" s="2"/>
      <c r="GF226" s="2"/>
      <c r="GG226" s="2"/>
      <c r="GH226" s="2"/>
      <c r="GI226" s="2"/>
      <c r="GJ226" s="2"/>
      <c r="GK226" s="2"/>
      <c r="GL226" s="2"/>
      <c r="GM226" s="2"/>
      <c r="GN226" s="2"/>
      <c r="GO226" s="2"/>
      <c r="GP226" s="2"/>
      <c r="GQ226" s="2"/>
      <c r="GR226" s="2"/>
      <c r="GS226" s="2"/>
      <c r="GT226" s="2"/>
      <c r="GU226" s="2"/>
    </row>
    <row r="227" spans="86:203" ht="15">
      <c r="CH227" s="2"/>
      <c r="CM227" s="2"/>
      <c r="CN227" s="2"/>
      <c r="CO227" s="2"/>
      <c r="CP227" s="2"/>
      <c r="CQ227" s="2"/>
      <c r="CR227" s="2"/>
      <c r="CS227" s="2"/>
      <c r="CT227" s="2"/>
      <c r="CU227" s="2"/>
      <c r="CV227" s="2"/>
      <c r="CW227" s="2"/>
      <c r="CX227" s="2"/>
      <c r="CY227" s="2"/>
      <c r="CZ227" s="2"/>
      <c r="DA227" s="2"/>
      <c r="DB227" s="2"/>
      <c r="DC227" s="2"/>
      <c r="DD227" s="2"/>
      <c r="DE227" s="2"/>
      <c r="DF227" s="2"/>
      <c r="DG227" s="2"/>
      <c r="DH227" s="2"/>
      <c r="DI227" s="2"/>
      <c r="DJ227" s="2"/>
      <c r="DK227" s="2"/>
      <c r="DL227" s="2"/>
      <c r="DM227" s="2"/>
      <c r="DN227" s="2"/>
      <c r="DO227" s="2"/>
      <c r="DP227" s="2"/>
      <c r="DQ227" s="2"/>
      <c r="DR227" s="2"/>
      <c r="DS227" s="2"/>
      <c r="DT227" s="2"/>
      <c r="DU227" s="2"/>
      <c r="DV227" s="2"/>
      <c r="DW227" s="2"/>
      <c r="DX227" s="2"/>
      <c r="DY227" s="2"/>
      <c r="DZ227" s="2"/>
      <c r="EA227" s="2"/>
      <c r="EB227" s="2"/>
      <c r="EC227" s="2"/>
      <c r="ED227" s="2"/>
      <c r="EE227" s="2"/>
      <c r="EF227" s="2"/>
      <c r="EG227" s="2"/>
      <c r="EH227" s="2"/>
      <c r="EI227" s="2"/>
      <c r="EJ227" s="2"/>
      <c r="EK227" s="2"/>
      <c r="EL227" s="2"/>
      <c r="EM227" s="2"/>
      <c r="EN227" s="2"/>
      <c r="EO227" s="2"/>
      <c r="EP227" s="2"/>
      <c r="EQ227" s="2"/>
      <c r="ER227" s="2"/>
      <c r="ES227" s="2"/>
      <c r="ET227" s="2"/>
      <c r="EU227" s="2"/>
      <c r="EV227" s="2"/>
      <c r="EW227" s="2"/>
      <c r="EX227" s="2"/>
      <c r="EY227" s="2"/>
      <c r="EZ227" s="2"/>
      <c r="FA227" s="2"/>
      <c r="FB227" s="2"/>
      <c r="FC227" s="2"/>
      <c r="FD227" s="2"/>
      <c r="FE227" s="2"/>
      <c r="FF227" s="2"/>
      <c r="FG227" s="2"/>
      <c r="FH227" s="2"/>
      <c r="FI227" s="2"/>
      <c r="FJ227" s="2"/>
      <c r="FK227" s="2"/>
      <c r="FL227" s="2"/>
      <c r="FM227" s="2"/>
      <c r="FN227" s="2"/>
      <c r="FO227" s="2"/>
      <c r="FP227" s="2"/>
      <c r="FQ227" s="2"/>
      <c r="FR227" s="2"/>
      <c r="FS227" s="2"/>
      <c r="FT227" s="2"/>
      <c r="FU227" s="2"/>
      <c r="FV227" s="2"/>
      <c r="FW227" s="2"/>
      <c r="FX227" s="2"/>
      <c r="FY227" s="2"/>
      <c r="FZ227" s="2"/>
      <c r="GA227" s="2"/>
      <c r="GB227" s="2"/>
      <c r="GC227" s="2"/>
      <c r="GD227" s="2"/>
      <c r="GE227" s="2"/>
      <c r="GF227" s="2"/>
      <c r="GG227" s="2"/>
      <c r="GH227" s="2"/>
      <c r="GI227" s="2"/>
      <c r="GJ227" s="2"/>
      <c r="GK227" s="2"/>
      <c r="GL227" s="2"/>
      <c r="GM227" s="2"/>
      <c r="GN227" s="2"/>
      <c r="GO227" s="2"/>
      <c r="GP227" s="2"/>
      <c r="GQ227" s="2"/>
      <c r="GR227" s="2"/>
      <c r="GS227" s="2"/>
      <c r="GT227" s="2"/>
      <c r="GU227" s="2"/>
    </row>
    <row r="228" spans="86:203" ht="15">
      <c r="CH228" s="2"/>
      <c r="CM228" s="2"/>
      <c r="CN228" s="2"/>
      <c r="CO228" s="2"/>
      <c r="CP228" s="2"/>
      <c r="CQ228" s="2"/>
      <c r="CR228" s="2"/>
      <c r="CS228" s="2"/>
      <c r="CT228" s="2"/>
      <c r="CU228" s="2"/>
      <c r="CV228" s="2"/>
      <c r="CW228" s="2"/>
      <c r="CX228" s="2"/>
      <c r="CY228" s="2"/>
      <c r="CZ228" s="2"/>
      <c r="DA228" s="2"/>
      <c r="DB228" s="2"/>
      <c r="DC228" s="2"/>
      <c r="DD228" s="2"/>
      <c r="DE228" s="2"/>
      <c r="DF228" s="2"/>
      <c r="DG228" s="2"/>
      <c r="DH228" s="2"/>
      <c r="DI228" s="2"/>
      <c r="DJ228" s="2"/>
      <c r="DK228" s="2"/>
      <c r="DL228" s="2"/>
      <c r="DM228" s="2"/>
      <c r="DN228" s="2"/>
      <c r="DO228" s="2"/>
      <c r="DP228" s="2"/>
      <c r="DQ228" s="2"/>
      <c r="DR228" s="2"/>
      <c r="DS228" s="2"/>
      <c r="DT228" s="2"/>
      <c r="DU228" s="2"/>
      <c r="DV228" s="2"/>
      <c r="DW228" s="2"/>
      <c r="DX228" s="2"/>
      <c r="DY228" s="2"/>
      <c r="DZ228" s="2"/>
      <c r="EA228" s="2"/>
      <c r="EB228" s="2"/>
      <c r="EC228" s="2"/>
      <c r="ED228" s="2"/>
      <c r="EE228" s="2"/>
      <c r="EF228" s="2"/>
      <c r="EG228" s="2"/>
      <c r="EH228" s="2"/>
      <c r="EI228" s="2"/>
      <c r="EJ228" s="2"/>
      <c r="EK228" s="2"/>
      <c r="EL228" s="2"/>
      <c r="EM228" s="2"/>
      <c r="EN228" s="2"/>
      <c r="EO228" s="2"/>
      <c r="EP228" s="2"/>
      <c r="EQ228" s="2"/>
      <c r="ER228" s="2"/>
      <c r="ES228" s="2"/>
      <c r="ET228" s="2"/>
      <c r="EU228" s="2"/>
      <c r="EV228" s="2"/>
      <c r="EW228" s="2"/>
      <c r="EX228" s="2"/>
      <c r="EY228" s="2"/>
      <c r="EZ228" s="2"/>
      <c r="FA228" s="2"/>
      <c r="FB228" s="2"/>
      <c r="FC228" s="2"/>
      <c r="FD228" s="2"/>
      <c r="FE228" s="2"/>
      <c r="FF228" s="2"/>
      <c r="FG228" s="2"/>
      <c r="FH228" s="2"/>
      <c r="FI228" s="2"/>
      <c r="FJ228" s="2"/>
      <c r="FK228" s="2"/>
      <c r="FL228" s="2"/>
      <c r="FM228" s="2"/>
      <c r="FN228" s="2"/>
      <c r="FO228" s="2"/>
      <c r="FP228" s="2"/>
      <c r="FQ228" s="2"/>
      <c r="FR228" s="2"/>
      <c r="FS228" s="2"/>
      <c r="FT228" s="2"/>
      <c r="FU228" s="2"/>
      <c r="FV228" s="2"/>
      <c r="FW228" s="2"/>
      <c r="FX228" s="2"/>
      <c r="FY228" s="2"/>
      <c r="FZ228" s="2"/>
      <c r="GA228" s="2"/>
      <c r="GB228" s="2"/>
      <c r="GC228" s="2"/>
      <c r="GD228" s="2"/>
      <c r="GE228" s="2"/>
      <c r="GF228" s="2"/>
      <c r="GG228" s="2"/>
      <c r="GH228" s="2"/>
      <c r="GI228" s="2"/>
      <c r="GJ228" s="2"/>
      <c r="GK228" s="2"/>
      <c r="GL228" s="2"/>
      <c r="GM228" s="2"/>
      <c r="GN228" s="2"/>
      <c r="GO228" s="2"/>
      <c r="GP228" s="2"/>
      <c r="GQ228" s="2"/>
      <c r="GR228" s="2"/>
      <c r="GS228" s="2"/>
      <c r="GT228" s="2"/>
      <c r="GU228" s="2"/>
    </row>
    <row r="229" spans="86:203" ht="15">
      <c r="CH229" s="2"/>
      <c r="CM229" s="2"/>
      <c r="CN229" s="2"/>
      <c r="CO229" s="2"/>
      <c r="CP229" s="2"/>
      <c r="CQ229" s="2"/>
      <c r="CR229" s="2"/>
      <c r="CS229" s="2"/>
      <c r="CT229" s="2"/>
      <c r="CU229" s="2"/>
      <c r="CV229" s="2"/>
      <c r="CW229" s="2"/>
      <c r="CX229" s="2"/>
      <c r="CY229" s="2"/>
      <c r="CZ229" s="2"/>
      <c r="DA229" s="2"/>
      <c r="DB229" s="2"/>
      <c r="DC229" s="2"/>
      <c r="DD229" s="2"/>
      <c r="DE229" s="2"/>
      <c r="DF229" s="2"/>
      <c r="DG229" s="2"/>
      <c r="DH229" s="2"/>
      <c r="DI229" s="2"/>
      <c r="DJ229" s="2"/>
      <c r="DK229" s="2"/>
      <c r="DL229" s="2"/>
      <c r="DM229" s="2"/>
      <c r="DN229" s="2"/>
      <c r="DO229" s="2"/>
      <c r="DP229" s="2"/>
      <c r="DQ229" s="2"/>
      <c r="DR229" s="2"/>
      <c r="DS229" s="2"/>
      <c r="DT229" s="2"/>
      <c r="DU229" s="2"/>
      <c r="DV229" s="2"/>
      <c r="DW229" s="2"/>
      <c r="DX229" s="2"/>
      <c r="DY229" s="2"/>
      <c r="DZ229" s="2"/>
      <c r="EA229" s="2"/>
      <c r="EB229" s="2"/>
      <c r="EC229" s="2"/>
      <c r="ED229" s="2"/>
      <c r="EE229" s="2"/>
      <c r="EF229" s="2"/>
      <c r="EG229" s="2"/>
      <c r="EH229" s="2"/>
      <c r="EI229" s="2"/>
      <c r="EJ229" s="2"/>
      <c r="EK229" s="2"/>
      <c r="EL229" s="2"/>
      <c r="EM229" s="2"/>
      <c r="EN229" s="2"/>
      <c r="EO229" s="2"/>
      <c r="EP229" s="2"/>
      <c r="EQ229" s="2"/>
      <c r="ER229" s="2"/>
      <c r="ES229" s="2"/>
      <c r="ET229" s="2"/>
      <c r="EU229" s="2"/>
      <c r="EV229" s="2"/>
      <c r="EW229" s="2"/>
      <c r="EX229" s="2"/>
      <c r="EY229" s="2"/>
      <c r="EZ229" s="2"/>
      <c r="FA229" s="2"/>
      <c r="FB229" s="2"/>
      <c r="FC229" s="2"/>
      <c r="FD229" s="2"/>
      <c r="FE229" s="2"/>
      <c r="FF229" s="2"/>
      <c r="FG229" s="2"/>
      <c r="FH229" s="2"/>
      <c r="FI229" s="2"/>
      <c r="FJ229" s="2"/>
      <c r="FK229" s="2"/>
      <c r="FL229" s="2"/>
      <c r="FM229" s="2"/>
      <c r="FN229" s="2"/>
      <c r="FO229" s="2"/>
      <c r="FP229" s="2"/>
      <c r="FQ229" s="2"/>
      <c r="FR229" s="2"/>
      <c r="FS229" s="2"/>
      <c r="FT229" s="2"/>
      <c r="FU229" s="2"/>
      <c r="FV229" s="2"/>
      <c r="FW229" s="2"/>
      <c r="FX229" s="2"/>
      <c r="FY229" s="2"/>
      <c r="FZ229" s="2"/>
      <c r="GA229" s="2"/>
      <c r="GB229" s="2"/>
      <c r="GC229" s="2"/>
      <c r="GD229" s="2"/>
      <c r="GE229" s="2"/>
      <c r="GF229" s="2"/>
      <c r="GG229" s="2"/>
      <c r="GH229" s="2"/>
      <c r="GI229" s="2"/>
      <c r="GJ229" s="2"/>
      <c r="GK229" s="2"/>
      <c r="GL229" s="2"/>
      <c r="GM229" s="2"/>
      <c r="GN229" s="2"/>
      <c r="GO229" s="2"/>
      <c r="GP229" s="2"/>
      <c r="GQ229" s="2"/>
      <c r="GR229" s="2"/>
      <c r="GS229" s="2"/>
      <c r="GT229" s="2"/>
      <c r="GU229" s="2"/>
    </row>
    <row r="230" spans="86:203" ht="15">
      <c r="CH230" s="2"/>
      <c r="CM230" s="2"/>
      <c r="CN230" s="2"/>
      <c r="CO230" s="2"/>
      <c r="CP230" s="2"/>
      <c r="CQ230" s="2"/>
      <c r="CR230" s="2"/>
      <c r="CS230" s="2"/>
      <c r="CT230" s="2"/>
      <c r="CU230" s="2"/>
      <c r="CV230" s="2"/>
      <c r="CW230" s="2"/>
      <c r="CX230" s="2"/>
      <c r="CY230" s="2"/>
      <c r="CZ230" s="2"/>
      <c r="DA230" s="2"/>
      <c r="DB230" s="2"/>
      <c r="DC230" s="2"/>
      <c r="DD230" s="2"/>
      <c r="DE230" s="2"/>
      <c r="DF230" s="2"/>
      <c r="DG230" s="2"/>
      <c r="DH230" s="2"/>
      <c r="DI230" s="2"/>
      <c r="DJ230" s="2"/>
      <c r="DK230" s="2"/>
      <c r="DL230" s="2"/>
      <c r="DM230" s="2"/>
      <c r="DN230" s="2"/>
      <c r="DO230" s="2"/>
      <c r="DP230" s="2"/>
      <c r="DQ230" s="2"/>
      <c r="DR230" s="2"/>
      <c r="DS230" s="2"/>
      <c r="DT230" s="2"/>
      <c r="DU230" s="2"/>
      <c r="DV230" s="2"/>
      <c r="DW230" s="2"/>
      <c r="DX230" s="2"/>
      <c r="DY230" s="2"/>
      <c r="DZ230" s="2"/>
      <c r="EA230" s="2"/>
      <c r="EB230" s="2"/>
      <c r="EC230" s="2"/>
      <c r="ED230" s="2"/>
      <c r="EE230" s="2"/>
      <c r="EF230" s="2"/>
      <c r="EG230" s="2"/>
      <c r="EH230" s="2"/>
      <c r="EI230" s="2"/>
      <c r="EJ230" s="2"/>
      <c r="EK230" s="2"/>
      <c r="EL230" s="2"/>
      <c r="EM230" s="2"/>
      <c r="EN230" s="2"/>
      <c r="EO230" s="2"/>
      <c r="EP230" s="2"/>
      <c r="EQ230" s="2"/>
      <c r="ER230" s="2"/>
      <c r="ES230" s="2"/>
      <c r="ET230" s="2"/>
      <c r="EU230" s="2"/>
      <c r="EV230" s="2"/>
      <c r="EW230" s="2"/>
      <c r="EX230" s="2"/>
      <c r="EY230" s="2"/>
      <c r="EZ230" s="2"/>
      <c r="FA230" s="2"/>
      <c r="FB230" s="2"/>
      <c r="FC230" s="2"/>
      <c r="FD230" s="2"/>
      <c r="FE230" s="2"/>
      <c r="FF230" s="2"/>
      <c r="FG230" s="2"/>
      <c r="FH230" s="2"/>
      <c r="FI230" s="2"/>
      <c r="FJ230" s="2"/>
      <c r="FK230" s="2"/>
      <c r="FL230" s="2"/>
      <c r="FM230" s="2"/>
      <c r="FN230" s="2"/>
      <c r="FO230" s="2"/>
      <c r="FP230" s="2"/>
      <c r="FQ230" s="2"/>
      <c r="FR230" s="2"/>
      <c r="FS230" s="2"/>
      <c r="FT230" s="2"/>
      <c r="FU230" s="2"/>
      <c r="FV230" s="2"/>
      <c r="FW230" s="2"/>
      <c r="FX230" s="2"/>
      <c r="FY230" s="2"/>
      <c r="FZ230" s="2"/>
      <c r="GA230" s="2"/>
      <c r="GB230" s="2"/>
      <c r="GC230" s="2"/>
      <c r="GD230" s="2"/>
      <c r="GE230" s="2"/>
      <c r="GF230" s="2"/>
      <c r="GG230" s="2"/>
      <c r="GH230" s="2"/>
      <c r="GI230" s="2"/>
      <c r="GJ230" s="2"/>
      <c r="GK230" s="2"/>
      <c r="GL230" s="2"/>
      <c r="GM230" s="2"/>
      <c r="GN230" s="2"/>
      <c r="GO230" s="2"/>
      <c r="GP230" s="2"/>
      <c r="GQ230" s="2"/>
      <c r="GR230" s="2"/>
      <c r="GS230" s="2"/>
      <c r="GT230" s="2"/>
      <c r="GU230" s="2"/>
    </row>
    <row r="231" spans="86:203" ht="15">
      <c r="CH231" s="2"/>
      <c r="CM231" s="2"/>
      <c r="CN231" s="2"/>
      <c r="CO231" s="2"/>
      <c r="CP231" s="2"/>
      <c r="CQ231" s="2"/>
      <c r="CR231" s="2"/>
      <c r="CS231" s="2"/>
      <c r="CT231" s="2"/>
      <c r="CU231" s="2"/>
      <c r="CV231" s="2"/>
      <c r="CW231" s="2"/>
      <c r="CX231" s="2"/>
      <c r="CY231" s="2"/>
      <c r="CZ231" s="2"/>
      <c r="DA231" s="2"/>
      <c r="DB231" s="2"/>
      <c r="DC231" s="2"/>
      <c r="DD231" s="2"/>
      <c r="DE231" s="2"/>
      <c r="DF231" s="2"/>
      <c r="DG231" s="2"/>
      <c r="DH231" s="2"/>
      <c r="DI231" s="2"/>
      <c r="DJ231" s="2"/>
      <c r="DK231" s="2"/>
      <c r="DL231" s="2"/>
      <c r="DM231" s="2"/>
      <c r="DN231" s="2"/>
      <c r="DO231" s="2"/>
      <c r="DP231" s="2"/>
      <c r="DQ231" s="2"/>
      <c r="DR231" s="2"/>
      <c r="DS231" s="2"/>
      <c r="DT231" s="2"/>
      <c r="DU231" s="2"/>
      <c r="DV231" s="2"/>
      <c r="DW231" s="2"/>
      <c r="DX231" s="2"/>
      <c r="DY231" s="2"/>
      <c r="DZ231" s="2"/>
      <c r="EA231" s="2"/>
      <c r="EB231" s="2"/>
      <c r="EC231" s="2"/>
      <c r="ED231" s="2"/>
      <c r="EE231" s="2"/>
      <c r="EF231" s="2"/>
      <c r="EG231" s="2"/>
      <c r="EH231" s="2"/>
      <c r="EI231" s="2"/>
      <c r="EJ231" s="2"/>
      <c r="EK231" s="2"/>
      <c r="EL231" s="2"/>
      <c r="EM231" s="2"/>
      <c r="EN231" s="2"/>
      <c r="EO231" s="2"/>
      <c r="EP231" s="2"/>
      <c r="EQ231" s="2"/>
      <c r="ER231" s="2"/>
      <c r="ES231" s="2"/>
      <c r="ET231" s="2"/>
      <c r="EU231" s="2"/>
      <c r="EV231" s="2"/>
      <c r="EW231" s="2"/>
      <c r="EX231" s="2"/>
      <c r="EY231" s="2"/>
      <c r="EZ231" s="2"/>
      <c r="FA231" s="2"/>
      <c r="FB231" s="2"/>
      <c r="FC231" s="2"/>
      <c r="FD231" s="2"/>
      <c r="FE231" s="2"/>
      <c r="FF231" s="2"/>
      <c r="FG231" s="2"/>
      <c r="FH231" s="2"/>
      <c r="FI231" s="2"/>
      <c r="FJ231" s="2"/>
      <c r="FK231" s="2"/>
      <c r="FL231" s="2"/>
      <c r="FM231" s="2"/>
      <c r="FN231" s="2"/>
      <c r="FO231" s="2"/>
      <c r="FP231" s="2"/>
      <c r="FQ231" s="2"/>
      <c r="FR231" s="2"/>
      <c r="FS231" s="2"/>
      <c r="FT231" s="2"/>
      <c r="FU231" s="2"/>
      <c r="FV231" s="2"/>
      <c r="FW231" s="2"/>
      <c r="FX231" s="2"/>
      <c r="FY231" s="2"/>
      <c r="FZ231" s="2"/>
      <c r="GA231" s="2"/>
      <c r="GB231" s="2"/>
      <c r="GC231" s="2"/>
      <c r="GD231" s="2"/>
      <c r="GE231" s="2"/>
      <c r="GF231" s="2"/>
      <c r="GG231" s="2"/>
      <c r="GH231" s="2"/>
      <c r="GI231" s="2"/>
      <c r="GJ231" s="2"/>
      <c r="GK231" s="2"/>
      <c r="GL231" s="2"/>
      <c r="GM231" s="2"/>
      <c r="GN231" s="2"/>
      <c r="GO231" s="2"/>
      <c r="GP231" s="2"/>
      <c r="GQ231" s="2"/>
      <c r="GR231" s="2"/>
      <c r="GS231" s="2"/>
      <c r="GT231" s="2"/>
      <c r="GU231" s="2"/>
    </row>
    <row r="232" spans="86:203" ht="15">
      <c r="CH232" s="2"/>
      <c r="CM232" s="2"/>
      <c r="CN232" s="2"/>
      <c r="CO232" s="2"/>
      <c r="CP232" s="2"/>
      <c r="CQ232" s="2"/>
      <c r="CR232" s="2"/>
      <c r="CS232" s="2"/>
      <c r="CT232" s="2"/>
      <c r="CU232" s="2"/>
      <c r="CV232" s="2"/>
      <c r="CW232" s="2"/>
      <c r="CX232" s="2"/>
      <c r="CY232" s="2"/>
      <c r="CZ232" s="2"/>
      <c r="DA232" s="2"/>
      <c r="DB232" s="2"/>
      <c r="DC232" s="2"/>
      <c r="DD232" s="2"/>
      <c r="DE232" s="2"/>
      <c r="DF232" s="2"/>
      <c r="DG232" s="2"/>
      <c r="DH232" s="2"/>
      <c r="DI232" s="2"/>
      <c r="DJ232" s="2"/>
      <c r="DK232" s="2"/>
      <c r="DL232" s="2"/>
      <c r="DM232" s="2"/>
      <c r="DN232" s="2"/>
      <c r="DO232" s="2"/>
      <c r="DP232" s="2"/>
      <c r="DQ232" s="2"/>
      <c r="DR232" s="2"/>
      <c r="DS232" s="2"/>
      <c r="DT232" s="2"/>
      <c r="DU232" s="2"/>
      <c r="DV232" s="2"/>
      <c r="DW232" s="2"/>
      <c r="DX232" s="2"/>
      <c r="DY232" s="2"/>
      <c r="DZ232" s="2"/>
      <c r="EA232" s="2"/>
      <c r="EB232" s="2"/>
      <c r="EC232" s="2"/>
      <c r="ED232" s="2"/>
      <c r="EE232" s="2"/>
      <c r="EF232" s="2"/>
      <c r="EG232" s="2"/>
      <c r="EH232" s="2"/>
      <c r="EI232" s="2"/>
      <c r="EJ232" s="2"/>
      <c r="EK232" s="2"/>
      <c r="EL232" s="2"/>
      <c r="EM232" s="2"/>
      <c r="EN232" s="2"/>
      <c r="EO232" s="2"/>
      <c r="EP232" s="2"/>
      <c r="EQ232" s="2"/>
      <c r="ER232" s="2"/>
      <c r="ES232" s="2"/>
      <c r="ET232" s="2"/>
      <c r="EU232" s="2"/>
      <c r="EV232" s="2"/>
      <c r="EW232" s="2"/>
      <c r="EX232" s="2"/>
      <c r="EY232" s="2"/>
      <c r="EZ232" s="2"/>
      <c r="FA232" s="2"/>
      <c r="FB232" s="2"/>
      <c r="FC232" s="2"/>
      <c r="FD232" s="2"/>
      <c r="FE232" s="2"/>
      <c r="FF232" s="2"/>
      <c r="FG232" s="2"/>
      <c r="FH232" s="2"/>
      <c r="FI232" s="2"/>
      <c r="FJ232" s="2"/>
      <c r="FK232" s="2"/>
      <c r="FL232" s="2"/>
      <c r="FM232" s="2"/>
      <c r="FN232" s="2"/>
      <c r="FO232" s="2"/>
      <c r="FP232" s="2"/>
      <c r="FQ232" s="2"/>
      <c r="FR232" s="2"/>
      <c r="FS232" s="2"/>
      <c r="FT232" s="2"/>
      <c r="FU232" s="2"/>
      <c r="FV232" s="2"/>
      <c r="FW232" s="2"/>
      <c r="FX232" s="2"/>
      <c r="FY232" s="2"/>
      <c r="FZ232" s="2"/>
      <c r="GA232" s="2"/>
      <c r="GB232" s="2"/>
      <c r="GC232" s="2"/>
      <c r="GD232" s="2"/>
      <c r="GE232" s="2"/>
      <c r="GF232" s="2"/>
      <c r="GG232" s="2"/>
      <c r="GH232" s="2"/>
      <c r="GI232" s="2"/>
      <c r="GJ232" s="2"/>
      <c r="GK232" s="2"/>
      <c r="GL232" s="2"/>
      <c r="GM232" s="2"/>
      <c r="GN232" s="2"/>
      <c r="GO232" s="2"/>
      <c r="GP232" s="2"/>
      <c r="GQ232" s="2"/>
      <c r="GR232" s="2"/>
      <c r="GS232" s="2"/>
      <c r="GT232" s="2"/>
      <c r="GU232" s="2"/>
    </row>
    <row r="233" spans="86:203" ht="15">
      <c r="CH233" s="2"/>
      <c r="CM233" s="2"/>
      <c r="CN233" s="2"/>
      <c r="CO233" s="2"/>
      <c r="CP233" s="2"/>
      <c r="CQ233" s="2"/>
      <c r="CR233" s="2"/>
      <c r="CS233" s="2"/>
      <c r="CT233" s="2"/>
      <c r="CU233" s="2"/>
      <c r="CV233" s="2"/>
      <c r="CW233" s="2"/>
      <c r="CX233" s="2"/>
      <c r="CY233" s="2"/>
      <c r="CZ233" s="2"/>
      <c r="DA233" s="2"/>
      <c r="DB233" s="2"/>
      <c r="DC233" s="2"/>
      <c r="DD233" s="2"/>
      <c r="DE233" s="2"/>
      <c r="DF233" s="2"/>
      <c r="DG233" s="2"/>
      <c r="DH233" s="2"/>
      <c r="DI233" s="2"/>
      <c r="DJ233" s="2"/>
      <c r="DK233" s="2"/>
      <c r="DL233" s="2"/>
      <c r="DM233" s="2"/>
      <c r="DN233" s="2"/>
      <c r="DO233" s="2"/>
      <c r="DP233" s="2"/>
      <c r="DQ233" s="2"/>
      <c r="DR233" s="2"/>
      <c r="DS233" s="2"/>
      <c r="DT233" s="2"/>
      <c r="DU233" s="2"/>
      <c r="DV233" s="2"/>
      <c r="DW233" s="2"/>
      <c r="DX233" s="2"/>
      <c r="DY233" s="2"/>
      <c r="DZ233" s="2"/>
      <c r="EA233" s="2"/>
      <c r="EB233" s="2"/>
      <c r="EC233" s="2"/>
      <c r="ED233" s="2"/>
      <c r="EE233" s="2"/>
      <c r="EF233" s="2"/>
      <c r="EG233" s="2"/>
      <c r="EH233" s="2"/>
      <c r="EI233" s="2"/>
      <c r="EJ233" s="2"/>
      <c r="EK233" s="2"/>
      <c r="EL233" s="2"/>
      <c r="EM233" s="2"/>
      <c r="EN233" s="2"/>
      <c r="EO233" s="2"/>
      <c r="EP233" s="2"/>
      <c r="EQ233" s="2"/>
      <c r="ER233" s="2"/>
      <c r="ES233" s="2"/>
      <c r="ET233" s="2"/>
      <c r="EU233" s="2"/>
      <c r="EV233" s="2"/>
      <c r="EW233" s="2"/>
      <c r="EX233" s="2"/>
      <c r="EY233" s="2"/>
      <c r="EZ233" s="2"/>
      <c r="FA233" s="2"/>
      <c r="FB233" s="2"/>
      <c r="FC233" s="2"/>
      <c r="FD233" s="2"/>
      <c r="FE233" s="2"/>
      <c r="FF233" s="2"/>
      <c r="FG233" s="2"/>
      <c r="FH233" s="2"/>
      <c r="FI233" s="2"/>
      <c r="FJ233" s="2"/>
      <c r="FK233" s="2"/>
      <c r="FL233" s="2"/>
      <c r="FM233" s="2"/>
      <c r="FN233" s="2"/>
      <c r="FO233" s="2"/>
      <c r="FP233" s="2"/>
      <c r="FQ233" s="2"/>
      <c r="FR233" s="2"/>
      <c r="FS233" s="2"/>
      <c r="FT233" s="2"/>
      <c r="FU233" s="2"/>
      <c r="FV233" s="2"/>
      <c r="FW233" s="2"/>
      <c r="FX233" s="2"/>
      <c r="FY233" s="2"/>
      <c r="FZ233" s="2"/>
      <c r="GA233" s="2"/>
      <c r="GB233" s="2"/>
      <c r="GC233" s="2"/>
      <c r="GD233" s="2"/>
      <c r="GE233" s="2"/>
      <c r="GF233" s="2"/>
      <c r="GG233" s="2"/>
      <c r="GH233" s="2"/>
      <c r="GI233" s="2"/>
      <c r="GJ233" s="2"/>
      <c r="GK233" s="2"/>
      <c r="GL233" s="2"/>
      <c r="GM233" s="2"/>
      <c r="GN233" s="2"/>
      <c r="GO233" s="2"/>
      <c r="GP233" s="2"/>
      <c r="GQ233" s="2"/>
      <c r="GR233" s="2"/>
      <c r="GS233" s="2"/>
      <c r="GT233" s="2"/>
      <c r="GU233" s="2"/>
    </row>
    <row r="234" spans="86:203" ht="15">
      <c r="CH234" s="2"/>
      <c r="CM234" s="2"/>
      <c r="CN234" s="2"/>
      <c r="CO234" s="2"/>
      <c r="CP234" s="2"/>
      <c r="CQ234" s="2"/>
      <c r="CR234" s="2"/>
      <c r="CS234" s="2"/>
      <c r="CT234" s="2"/>
      <c r="CU234" s="2"/>
      <c r="CV234" s="2"/>
      <c r="CW234" s="2"/>
      <c r="CX234" s="2"/>
      <c r="CY234" s="2"/>
      <c r="CZ234" s="2"/>
      <c r="DA234" s="2"/>
      <c r="DB234" s="2"/>
      <c r="DC234" s="2"/>
      <c r="DD234" s="2"/>
      <c r="DE234" s="2"/>
      <c r="DF234" s="2"/>
      <c r="DG234" s="2"/>
      <c r="DH234" s="2"/>
      <c r="DI234" s="2"/>
      <c r="DJ234" s="2"/>
      <c r="DK234" s="2"/>
      <c r="DL234" s="2"/>
      <c r="DM234" s="2"/>
      <c r="DN234" s="2"/>
      <c r="DO234" s="2"/>
      <c r="DP234" s="2"/>
      <c r="DQ234" s="2"/>
      <c r="DR234" s="2"/>
      <c r="DS234" s="2"/>
      <c r="DT234" s="2"/>
      <c r="DU234" s="2"/>
      <c r="DV234" s="2"/>
      <c r="DW234" s="2"/>
      <c r="DX234" s="2"/>
      <c r="DY234" s="2"/>
      <c r="DZ234" s="2"/>
      <c r="EA234" s="2"/>
      <c r="EB234" s="2"/>
      <c r="EC234" s="2"/>
      <c r="ED234" s="2"/>
      <c r="EE234" s="2"/>
      <c r="EF234" s="2"/>
      <c r="EG234" s="2"/>
      <c r="EH234" s="2"/>
      <c r="EI234" s="2"/>
      <c r="EJ234" s="2"/>
      <c r="EK234" s="2"/>
      <c r="EL234" s="2"/>
      <c r="EM234" s="2"/>
      <c r="EN234" s="2"/>
      <c r="EO234" s="2"/>
      <c r="EP234" s="2"/>
      <c r="EQ234" s="2"/>
      <c r="ER234" s="2"/>
      <c r="ES234" s="2"/>
      <c r="ET234" s="2"/>
      <c r="EU234" s="2"/>
      <c r="EV234" s="2"/>
      <c r="EW234" s="2"/>
      <c r="EX234" s="2"/>
      <c r="EY234" s="2"/>
      <c r="EZ234" s="2"/>
      <c r="FA234" s="2"/>
      <c r="FB234" s="2"/>
      <c r="FC234" s="2"/>
      <c r="FD234" s="2"/>
      <c r="FE234" s="2"/>
      <c r="FF234" s="2"/>
      <c r="FG234" s="2"/>
      <c r="FH234" s="2"/>
      <c r="FI234" s="2"/>
      <c r="FJ234" s="2"/>
      <c r="FK234" s="2"/>
      <c r="FL234" s="2"/>
      <c r="FM234" s="2"/>
      <c r="FN234" s="2"/>
      <c r="FO234" s="2"/>
      <c r="FP234" s="2"/>
      <c r="FQ234" s="2"/>
      <c r="FR234" s="2"/>
      <c r="FS234" s="2"/>
      <c r="FT234" s="2"/>
      <c r="FU234" s="2"/>
      <c r="FV234" s="2"/>
      <c r="FW234" s="2"/>
      <c r="FX234" s="2"/>
      <c r="FY234" s="2"/>
      <c r="FZ234" s="2"/>
      <c r="GA234" s="2"/>
      <c r="GB234" s="2"/>
      <c r="GC234" s="2"/>
      <c r="GD234" s="2"/>
      <c r="GE234" s="2"/>
      <c r="GF234" s="2"/>
      <c r="GG234" s="2"/>
      <c r="GH234" s="2"/>
      <c r="GI234" s="2"/>
      <c r="GJ234" s="2"/>
      <c r="GK234" s="2"/>
      <c r="GL234" s="2"/>
      <c r="GM234" s="2"/>
      <c r="GN234" s="2"/>
      <c r="GO234" s="2"/>
      <c r="GP234" s="2"/>
      <c r="GQ234" s="2"/>
      <c r="GR234" s="2"/>
      <c r="GS234" s="2"/>
      <c r="GT234" s="2"/>
      <c r="GU234" s="2"/>
    </row>
    <row r="235" spans="86:203" ht="15">
      <c r="CH235" s="2"/>
      <c r="CM235" s="2"/>
      <c r="CN235" s="2"/>
      <c r="CO235" s="2"/>
      <c r="CP235" s="2"/>
      <c r="CQ235" s="2"/>
      <c r="CR235" s="2"/>
      <c r="CS235" s="2"/>
      <c r="CT235" s="2"/>
      <c r="CU235" s="2"/>
      <c r="CV235" s="2"/>
      <c r="CW235" s="2"/>
      <c r="CX235" s="2"/>
      <c r="CY235" s="2"/>
      <c r="CZ235" s="2"/>
      <c r="DA235" s="2"/>
      <c r="DB235" s="2"/>
      <c r="DC235" s="2"/>
      <c r="DD235" s="2"/>
      <c r="DE235" s="2"/>
      <c r="DF235" s="2"/>
      <c r="DG235" s="2"/>
      <c r="DH235" s="2"/>
      <c r="DI235" s="2"/>
      <c r="DJ235" s="2"/>
      <c r="DK235" s="2"/>
      <c r="DL235" s="2"/>
      <c r="DM235" s="2"/>
      <c r="DN235" s="2"/>
      <c r="DO235" s="2"/>
      <c r="DP235" s="2"/>
      <c r="DQ235" s="2"/>
      <c r="DR235" s="2"/>
      <c r="DS235" s="2"/>
      <c r="DT235" s="2"/>
      <c r="DU235" s="2"/>
      <c r="DV235" s="2"/>
      <c r="DW235" s="2"/>
      <c r="DX235" s="2"/>
      <c r="DY235" s="2"/>
      <c r="DZ235" s="2"/>
      <c r="EA235" s="2"/>
      <c r="EB235" s="2"/>
      <c r="EC235" s="2"/>
      <c r="ED235" s="2"/>
      <c r="EE235" s="2"/>
      <c r="EF235" s="2"/>
      <c r="EG235" s="2"/>
      <c r="EH235" s="2"/>
      <c r="EI235" s="2"/>
      <c r="EJ235" s="2"/>
      <c r="EK235" s="2"/>
      <c r="EL235" s="2"/>
      <c r="EM235" s="2"/>
      <c r="EN235" s="2"/>
      <c r="EO235" s="2"/>
      <c r="EP235" s="2"/>
      <c r="EQ235" s="2"/>
      <c r="ER235" s="2"/>
      <c r="ES235" s="2"/>
      <c r="ET235" s="2"/>
      <c r="EU235" s="2"/>
      <c r="EV235" s="2"/>
      <c r="EW235" s="2"/>
      <c r="EX235" s="2"/>
      <c r="EY235" s="2"/>
      <c r="EZ235" s="2"/>
      <c r="FA235" s="2"/>
      <c r="FB235" s="2"/>
      <c r="FC235" s="2"/>
      <c r="FD235" s="2"/>
      <c r="FE235" s="2"/>
      <c r="FF235" s="2"/>
      <c r="FG235" s="2"/>
      <c r="FH235" s="2"/>
      <c r="FI235" s="2"/>
      <c r="FJ235" s="2"/>
      <c r="FK235" s="2"/>
      <c r="FL235" s="2"/>
      <c r="FM235" s="2"/>
      <c r="FN235" s="2"/>
      <c r="FO235" s="2"/>
      <c r="FP235" s="2"/>
      <c r="FQ235" s="2"/>
      <c r="FR235" s="2"/>
      <c r="FS235" s="2"/>
      <c r="FT235" s="2"/>
      <c r="FU235" s="2"/>
      <c r="FV235" s="2"/>
      <c r="FW235" s="2"/>
      <c r="FX235" s="2"/>
      <c r="FY235" s="2"/>
      <c r="FZ235" s="2"/>
      <c r="GA235" s="2"/>
      <c r="GB235" s="2"/>
      <c r="GC235" s="2"/>
      <c r="GD235" s="2"/>
      <c r="GE235" s="2"/>
      <c r="GF235" s="2"/>
      <c r="GG235" s="2"/>
      <c r="GH235" s="2"/>
      <c r="GI235" s="2"/>
      <c r="GJ235" s="2"/>
      <c r="GK235" s="2"/>
      <c r="GL235" s="2"/>
      <c r="GM235" s="2"/>
      <c r="GN235" s="2"/>
      <c r="GO235" s="2"/>
      <c r="GP235" s="2"/>
      <c r="GQ235" s="2"/>
      <c r="GR235" s="2"/>
      <c r="GS235" s="2"/>
      <c r="GT235" s="2"/>
      <c r="GU235" s="2"/>
    </row>
    <row r="236" spans="86:203" ht="15">
      <c r="CH236" s="2"/>
      <c r="CM236" s="2"/>
      <c r="CN236" s="2"/>
      <c r="CO236" s="2"/>
      <c r="CP236" s="2"/>
      <c r="CQ236" s="2"/>
      <c r="CR236" s="2"/>
      <c r="CS236" s="2"/>
      <c r="CT236" s="2"/>
      <c r="CU236" s="2"/>
      <c r="CV236" s="2"/>
      <c r="CW236" s="2"/>
      <c r="CX236" s="2"/>
      <c r="CY236" s="2"/>
      <c r="CZ236" s="2"/>
      <c r="DA236" s="2"/>
      <c r="DB236" s="2"/>
      <c r="DC236" s="2"/>
      <c r="DD236" s="2"/>
      <c r="DE236" s="2"/>
      <c r="DF236" s="2"/>
      <c r="DG236" s="2"/>
      <c r="DH236" s="2"/>
      <c r="DI236" s="2"/>
      <c r="DJ236" s="2"/>
      <c r="DK236" s="2"/>
      <c r="DL236" s="2"/>
      <c r="DM236" s="2"/>
      <c r="DN236" s="2"/>
      <c r="DO236" s="2"/>
      <c r="DP236" s="2"/>
      <c r="DQ236" s="2"/>
      <c r="DR236" s="2"/>
      <c r="DS236" s="2"/>
      <c r="DT236" s="2"/>
      <c r="DU236" s="2"/>
      <c r="DV236" s="2"/>
      <c r="DW236" s="2"/>
      <c r="DX236" s="2"/>
      <c r="DY236" s="2"/>
      <c r="DZ236" s="2"/>
      <c r="EA236" s="2"/>
      <c r="EB236" s="2"/>
      <c r="EC236" s="2"/>
      <c r="ED236" s="2"/>
      <c r="EE236" s="2"/>
      <c r="EF236" s="2"/>
      <c r="EG236" s="2"/>
      <c r="EH236" s="2"/>
      <c r="EI236" s="2"/>
      <c r="EJ236" s="2"/>
      <c r="EK236" s="2"/>
      <c r="EL236" s="2"/>
      <c r="EM236" s="2"/>
      <c r="EN236" s="2"/>
      <c r="EO236" s="2"/>
      <c r="EP236" s="2"/>
      <c r="EQ236" s="2"/>
      <c r="ER236" s="2"/>
      <c r="ES236" s="2"/>
      <c r="ET236" s="2"/>
      <c r="EU236" s="2"/>
      <c r="EV236" s="2"/>
      <c r="EW236" s="2"/>
      <c r="EX236" s="2"/>
      <c r="EY236" s="2"/>
      <c r="EZ236" s="2"/>
      <c r="FA236" s="2"/>
      <c r="FB236" s="2"/>
      <c r="FC236" s="2"/>
      <c r="FD236" s="2"/>
      <c r="FE236" s="2"/>
      <c r="FF236" s="2"/>
      <c r="FG236" s="2"/>
      <c r="FH236" s="2"/>
      <c r="FI236" s="2"/>
      <c r="FJ236" s="2"/>
      <c r="FK236" s="2"/>
      <c r="FL236" s="2"/>
      <c r="FM236" s="2"/>
      <c r="FN236" s="2"/>
      <c r="FO236" s="2"/>
      <c r="FP236" s="2"/>
      <c r="FQ236" s="2"/>
      <c r="FR236" s="2"/>
      <c r="FS236" s="2"/>
      <c r="FT236" s="2"/>
      <c r="FU236" s="2"/>
      <c r="FV236" s="2"/>
      <c r="FW236" s="2"/>
      <c r="FX236" s="2"/>
      <c r="FY236" s="2"/>
      <c r="FZ236" s="2"/>
      <c r="GA236" s="2"/>
      <c r="GB236" s="2"/>
      <c r="GC236" s="2"/>
      <c r="GD236" s="2"/>
      <c r="GE236" s="2"/>
      <c r="GF236" s="2"/>
      <c r="GG236" s="2"/>
      <c r="GH236" s="2"/>
      <c r="GI236" s="2"/>
      <c r="GJ236" s="2"/>
      <c r="GK236" s="2"/>
      <c r="GL236" s="2"/>
      <c r="GM236" s="2"/>
      <c r="GN236" s="2"/>
      <c r="GO236" s="2"/>
      <c r="GP236" s="2"/>
      <c r="GQ236" s="2"/>
      <c r="GR236" s="2"/>
      <c r="GS236" s="2"/>
      <c r="GT236" s="2"/>
      <c r="GU236" s="2"/>
    </row>
    <row r="237" spans="86:203" ht="15">
      <c r="CH237" s="2"/>
      <c r="CM237" s="2"/>
      <c r="CN237" s="2"/>
      <c r="CO237" s="2"/>
      <c r="CP237" s="2"/>
      <c r="CQ237" s="2"/>
      <c r="CR237" s="2"/>
      <c r="CS237" s="2"/>
      <c r="CT237" s="2"/>
      <c r="CU237" s="2"/>
      <c r="CV237" s="2"/>
      <c r="CW237" s="2"/>
      <c r="CX237" s="2"/>
      <c r="CY237" s="2"/>
      <c r="CZ237" s="2"/>
      <c r="DA237" s="2"/>
      <c r="DB237" s="2"/>
      <c r="DC237" s="2"/>
      <c r="DD237" s="2"/>
      <c r="DE237" s="2"/>
      <c r="DF237" s="2"/>
      <c r="DG237" s="2"/>
      <c r="DH237" s="2"/>
      <c r="DI237" s="2"/>
      <c r="DJ237" s="2"/>
      <c r="DK237" s="2"/>
      <c r="DL237" s="2"/>
      <c r="DM237" s="2"/>
      <c r="DN237" s="2"/>
      <c r="DO237" s="2"/>
      <c r="DP237" s="2"/>
      <c r="DQ237" s="2"/>
      <c r="DR237" s="2"/>
      <c r="DS237" s="2"/>
      <c r="DT237" s="2"/>
      <c r="DU237" s="2"/>
      <c r="DV237" s="2"/>
      <c r="DW237" s="2"/>
      <c r="DX237" s="2"/>
      <c r="DY237" s="2"/>
      <c r="DZ237" s="2"/>
      <c r="EA237" s="2"/>
      <c r="EB237" s="2"/>
      <c r="EC237" s="2"/>
      <c r="ED237" s="2"/>
      <c r="EE237" s="2"/>
      <c r="EF237" s="2"/>
      <c r="EG237" s="2"/>
      <c r="EH237" s="2"/>
      <c r="EI237" s="2"/>
      <c r="EJ237" s="2"/>
      <c r="EK237" s="2"/>
      <c r="EL237" s="2"/>
      <c r="EM237" s="2"/>
      <c r="EN237" s="2"/>
      <c r="EO237" s="2"/>
      <c r="EP237" s="2"/>
      <c r="EQ237" s="2"/>
      <c r="ER237" s="2"/>
      <c r="ES237" s="2"/>
      <c r="ET237" s="2"/>
      <c r="EU237" s="2"/>
      <c r="EV237" s="2"/>
      <c r="EW237" s="2"/>
      <c r="EX237" s="2"/>
      <c r="EY237" s="2"/>
      <c r="EZ237" s="2"/>
      <c r="FA237" s="2"/>
      <c r="FB237" s="2"/>
      <c r="FC237" s="2"/>
      <c r="FD237" s="2"/>
      <c r="FE237" s="2"/>
      <c r="FF237" s="2"/>
      <c r="FG237" s="2"/>
      <c r="FH237" s="2"/>
      <c r="FI237" s="2"/>
      <c r="FJ237" s="2"/>
      <c r="FK237" s="2"/>
      <c r="FL237" s="2"/>
      <c r="FM237" s="2"/>
      <c r="FN237" s="2"/>
      <c r="FO237" s="2"/>
      <c r="FP237" s="2"/>
      <c r="FQ237" s="2"/>
      <c r="FR237" s="2"/>
      <c r="FS237" s="2"/>
      <c r="FT237" s="2"/>
      <c r="FU237" s="2"/>
      <c r="FV237" s="2"/>
      <c r="FW237" s="2"/>
      <c r="FX237" s="2"/>
      <c r="FY237" s="2"/>
      <c r="FZ237" s="2"/>
      <c r="GA237" s="2"/>
      <c r="GB237" s="2"/>
      <c r="GC237" s="2"/>
      <c r="GD237" s="2"/>
      <c r="GE237" s="2"/>
      <c r="GF237" s="2"/>
      <c r="GG237" s="2"/>
      <c r="GH237" s="2"/>
      <c r="GI237" s="2"/>
      <c r="GJ237" s="2"/>
      <c r="GK237" s="2"/>
      <c r="GL237" s="2"/>
      <c r="GM237" s="2"/>
      <c r="GN237" s="2"/>
      <c r="GO237" s="2"/>
      <c r="GP237" s="2"/>
      <c r="GQ237" s="2"/>
      <c r="GR237" s="2"/>
      <c r="GS237" s="2"/>
      <c r="GT237" s="2"/>
      <c r="GU237" s="2"/>
    </row>
    <row r="238" spans="86:203" ht="15">
      <c r="CH238" s="2"/>
      <c r="CM238" s="2"/>
      <c r="CN238" s="2"/>
      <c r="CO238" s="2"/>
      <c r="CP238" s="2"/>
      <c r="CQ238" s="2"/>
      <c r="CR238" s="2"/>
      <c r="CS238" s="2"/>
      <c r="CT238" s="2"/>
      <c r="CU238" s="2"/>
      <c r="CV238" s="2"/>
      <c r="CW238" s="2"/>
      <c r="CX238" s="2"/>
      <c r="CY238" s="2"/>
      <c r="CZ238" s="2"/>
      <c r="DA238" s="2"/>
      <c r="DB238" s="2"/>
      <c r="DC238" s="2"/>
      <c r="DD238" s="2"/>
      <c r="DE238" s="2"/>
      <c r="DF238" s="2"/>
      <c r="DG238" s="2"/>
      <c r="DH238" s="2"/>
      <c r="DI238" s="2"/>
      <c r="DJ238" s="2"/>
      <c r="DK238" s="2"/>
      <c r="DL238" s="2"/>
      <c r="DM238" s="2"/>
      <c r="DN238" s="2"/>
      <c r="DO238" s="2"/>
      <c r="DP238" s="2"/>
      <c r="DQ238" s="2"/>
      <c r="DR238" s="2"/>
      <c r="DS238" s="2"/>
      <c r="DT238" s="2"/>
      <c r="DU238" s="2"/>
      <c r="DV238" s="2"/>
      <c r="DW238" s="2"/>
      <c r="DX238" s="2"/>
      <c r="DY238" s="2"/>
      <c r="DZ238" s="2"/>
      <c r="EA238" s="2"/>
      <c r="EB238" s="2"/>
      <c r="EC238" s="2"/>
      <c r="ED238" s="2"/>
      <c r="EE238" s="2"/>
      <c r="EF238" s="2"/>
      <c r="EG238" s="2"/>
      <c r="EH238" s="2"/>
      <c r="EI238" s="2"/>
      <c r="EJ238" s="2"/>
      <c r="EK238" s="2"/>
      <c r="EL238" s="2"/>
      <c r="EM238" s="2"/>
      <c r="EN238" s="2"/>
      <c r="EO238" s="2"/>
      <c r="EP238" s="2"/>
      <c r="EQ238" s="2"/>
      <c r="ER238" s="2"/>
      <c r="ES238" s="2"/>
      <c r="ET238" s="2"/>
      <c r="EU238" s="2"/>
      <c r="EV238" s="2"/>
      <c r="EW238" s="2"/>
      <c r="EX238" s="2"/>
      <c r="EY238" s="2"/>
      <c r="EZ238" s="2"/>
      <c r="FA238" s="2"/>
      <c r="FB238" s="2"/>
      <c r="FC238" s="2"/>
      <c r="FD238" s="2"/>
      <c r="FE238" s="2"/>
      <c r="FF238" s="2"/>
      <c r="FG238" s="2"/>
      <c r="FH238" s="2"/>
      <c r="FI238" s="2"/>
      <c r="FJ238" s="2"/>
      <c r="FK238" s="2"/>
      <c r="FL238" s="2"/>
      <c r="FM238" s="2"/>
      <c r="FN238" s="2"/>
      <c r="FO238" s="2"/>
      <c r="FP238" s="2"/>
      <c r="FQ238" s="2"/>
      <c r="FR238" s="2"/>
      <c r="FS238" s="2"/>
      <c r="FT238" s="2"/>
      <c r="FU238" s="2"/>
      <c r="FV238" s="2"/>
      <c r="FW238" s="2"/>
      <c r="FX238" s="2"/>
      <c r="FY238" s="2"/>
      <c r="FZ238" s="2"/>
      <c r="GA238" s="2"/>
      <c r="GB238" s="2"/>
      <c r="GC238" s="2"/>
      <c r="GD238" s="2"/>
      <c r="GE238" s="2"/>
      <c r="GF238" s="2"/>
      <c r="GG238" s="2"/>
      <c r="GH238" s="2"/>
      <c r="GI238" s="2"/>
      <c r="GJ238" s="2"/>
      <c r="GK238" s="2"/>
      <c r="GL238" s="2"/>
      <c r="GM238" s="2"/>
      <c r="GN238" s="2"/>
      <c r="GO238" s="2"/>
      <c r="GP238" s="2"/>
      <c r="GQ238" s="2"/>
      <c r="GR238" s="2"/>
      <c r="GS238" s="2"/>
      <c r="GT238" s="2"/>
      <c r="GU238" s="2"/>
    </row>
    <row r="239" spans="86:203" ht="15">
      <c r="CH239" s="2"/>
      <c r="CM239" s="2"/>
      <c r="CN239" s="2"/>
      <c r="CO239" s="2"/>
      <c r="CP239" s="2"/>
      <c r="CQ239" s="2"/>
      <c r="CR239" s="2"/>
      <c r="CS239" s="2"/>
      <c r="CT239" s="2"/>
      <c r="CU239" s="2"/>
      <c r="CV239" s="2"/>
      <c r="CW239" s="2"/>
      <c r="CX239" s="2"/>
      <c r="CY239" s="2"/>
      <c r="CZ239" s="2"/>
      <c r="DA239" s="2"/>
      <c r="DB239" s="2"/>
      <c r="DC239" s="2"/>
      <c r="DD239" s="2"/>
      <c r="DE239" s="2"/>
      <c r="DF239" s="2"/>
      <c r="DG239" s="2"/>
      <c r="DH239" s="2"/>
      <c r="DI239" s="2"/>
      <c r="DJ239" s="2"/>
      <c r="DK239" s="2"/>
      <c r="DL239" s="2"/>
      <c r="DM239" s="2"/>
      <c r="DN239" s="2"/>
      <c r="DO239" s="2"/>
      <c r="DP239" s="2"/>
      <c r="DQ239" s="2"/>
      <c r="DR239" s="2"/>
      <c r="DS239" s="2"/>
      <c r="DT239" s="2"/>
      <c r="DU239" s="2"/>
      <c r="DV239" s="2"/>
      <c r="DW239" s="2"/>
      <c r="DX239" s="2"/>
      <c r="DY239" s="2"/>
      <c r="DZ239" s="2"/>
      <c r="EA239" s="2"/>
      <c r="EB239" s="2"/>
      <c r="EC239" s="2"/>
      <c r="ED239" s="2"/>
      <c r="EE239" s="2"/>
      <c r="EF239" s="2"/>
      <c r="EG239" s="2"/>
      <c r="EH239" s="2"/>
      <c r="EI239" s="2"/>
      <c r="EJ239" s="2"/>
      <c r="EK239" s="2"/>
      <c r="EL239" s="2"/>
      <c r="EM239" s="2"/>
      <c r="EN239" s="2"/>
      <c r="EO239" s="2"/>
      <c r="EP239" s="2"/>
      <c r="EQ239" s="2"/>
      <c r="ER239" s="2"/>
      <c r="ES239" s="2"/>
      <c r="ET239" s="2"/>
      <c r="EU239" s="2"/>
      <c r="EV239" s="2"/>
      <c r="EW239" s="2"/>
      <c r="EX239" s="2"/>
      <c r="EY239" s="2"/>
      <c r="EZ239" s="2"/>
      <c r="FA239" s="2"/>
      <c r="FB239" s="2"/>
      <c r="FC239" s="2"/>
      <c r="FD239" s="2"/>
      <c r="FE239" s="2"/>
      <c r="FF239" s="2"/>
      <c r="FG239" s="2"/>
      <c r="FH239" s="2"/>
      <c r="FI239" s="2"/>
      <c r="FJ239" s="2"/>
      <c r="FK239" s="2"/>
      <c r="FL239" s="2"/>
      <c r="FM239" s="2"/>
      <c r="FN239" s="2"/>
      <c r="FO239" s="2"/>
      <c r="FP239" s="2"/>
      <c r="FQ239" s="2"/>
      <c r="FR239" s="2"/>
      <c r="FS239" s="2"/>
      <c r="FT239" s="2"/>
      <c r="FU239" s="2"/>
      <c r="FV239" s="2"/>
      <c r="FW239" s="2"/>
      <c r="FX239" s="2"/>
      <c r="FY239" s="2"/>
      <c r="FZ239" s="2"/>
      <c r="GA239" s="2"/>
      <c r="GB239" s="2"/>
      <c r="GC239" s="2"/>
      <c r="GD239" s="2"/>
      <c r="GE239" s="2"/>
      <c r="GF239" s="2"/>
      <c r="GG239" s="2"/>
      <c r="GH239" s="2"/>
      <c r="GI239" s="2"/>
      <c r="GJ239" s="2"/>
      <c r="GK239" s="2"/>
      <c r="GL239" s="2"/>
      <c r="GM239" s="2"/>
      <c r="GN239" s="2"/>
      <c r="GO239" s="2"/>
      <c r="GP239" s="2"/>
      <c r="GQ239" s="2"/>
      <c r="GR239" s="2"/>
      <c r="GS239" s="2"/>
      <c r="GT239" s="2"/>
      <c r="GU239" s="2"/>
    </row>
    <row r="240" spans="86:203" ht="15">
      <c r="CH240" s="2"/>
      <c r="CM240" s="2"/>
      <c r="CN240" s="2"/>
      <c r="CO240" s="2"/>
      <c r="CP240" s="2"/>
      <c r="CQ240" s="2"/>
      <c r="CR240" s="2"/>
      <c r="CS240" s="2"/>
      <c r="CT240" s="2"/>
      <c r="CU240" s="2"/>
      <c r="CV240" s="2"/>
      <c r="CW240" s="2"/>
      <c r="CX240" s="2"/>
      <c r="CY240" s="2"/>
      <c r="CZ240" s="2"/>
      <c r="DA240" s="2"/>
      <c r="DB240" s="2"/>
      <c r="DC240" s="2"/>
      <c r="DD240" s="2"/>
      <c r="DE240" s="2"/>
      <c r="DF240" s="2"/>
      <c r="DG240" s="2"/>
      <c r="DH240" s="2"/>
      <c r="DI240" s="2"/>
      <c r="DJ240" s="2"/>
      <c r="DK240" s="2"/>
      <c r="DL240" s="2"/>
      <c r="DM240" s="2"/>
      <c r="DN240" s="2"/>
      <c r="DO240" s="2"/>
      <c r="DP240" s="2"/>
      <c r="DQ240" s="2"/>
      <c r="DR240" s="2"/>
      <c r="DS240" s="2"/>
      <c r="DT240" s="2"/>
      <c r="DU240" s="2"/>
      <c r="DV240" s="2"/>
      <c r="DW240" s="2"/>
      <c r="DX240" s="2"/>
      <c r="DY240" s="2"/>
      <c r="DZ240" s="2"/>
      <c r="EA240" s="2"/>
      <c r="EB240" s="2"/>
      <c r="EC240" s="2"/>
      <c r="ED240" s="2"/>
      <c r="EE240" s="2"/>
      <c r="EF240" s="2"/>
      <c r="EG240" s="2"/>
      <c r="EH240" s="2"/>
      <c r="EI240" s="2"/>
      <c r="EJ240" s="2"/>
      <c r="EK240" s="2"/>
      <c r="EL240" s="2"/>
      <c r="EM240" s="2"/>
      <c r="EN240" s="2"/>
      <c r="EO240" s="2"/>
      <c r="EP240" s="2"/>
      <c r="EQ240" s="2"/>
      <c r="ER240" s="2"/>
      <c r="ES240" s="2"/>
      <c r="ET240" s="2"/>
      <c r="EU240" s="2"/>
      <c r="EV240" s="2"/>
      <c r="EW240" s="2"/>
      <c r="EX240" s="2"/>
      <c r="EY240" s="2"/>
      <c r="EZ240" s="2"/>
      <c r="FA240" s="2"/>
      <c r="FB240" s="2"/>
      <c r="FC240" s="2"/>
      <c r="FD240" s="2"/>
      <c r="FE240" s="2"/>
      <c r="FF240" s="2"/>
      <c r="FG240" s="2"/>
      <c r="FH240" s="2"/>
      <c r="FI240" s="2"/>
      <c r="FJ240" s="2"/>
      <c r="FK240" s="2"/>
      <c r="FL240" s="2"/>
      <c r="FM240" s="2"/>
      <c r="FN240" s="2"/>
      <c r="FO240" s="2"/>
      <c r="FP240" s="2"/>
      <c r="FQ240" s="2"/>
      <c r="FR240" s="2"/>
      <c r="FS240" s="2"/>
      <c r="FT240" s="2"/>
      <c r="FU240" s="2"/>
      <c r="FV240" s="2"/>
      <c r="FW240" s="2"/>
      <c r="FX240" s="2"/>
      <c r="FY240" s="2"/>
      <c r="FZ240" s="2"/>
      <c r="GA240" s="2"/>
      <c r="GB240" s="2"/>
      <c r="GC240" s="2"/>
      <c r="GD240" s="2"/>
      <c r="GE240" s="2"/>
      <c r="GF240" s="2"/>
      <c r="GG240" s="2"/>
      <c r="GH240" s="2"/>
      <c r="GI240" s="2"/>
      <c r="GJ240" s="2"/>
      <c r="GK240" s="2"/>
      <c r="GL240" s="2"/>
      <c r="GM240" s="2"/>
      <c r="GN240" s="2"/>
      <c r="GO240" s="2"/>
      <c r="GP240" s="2"/>
      <c r="GQ240" s="2"/>
      <c r="GR240" s="2"/>
      <c r="GS240" s="2"/>
      <c r="GT240" s="2"/>
      <c r="GU240" s="2"/>
    </row>
    <row r="241" spans="86:203" ht="15">
      <c r="CH241" s="2"/>
      <c r="CM241" s="2"/>
      <c r="CN241" s="2"/>
      <c r="CO241" s="2"/>
      <c r="CP241" s="2"/>
      <c r="CQ241" s="2"/>
      <c r="CR241" s="2"/>
      <c r="CS241" s="2"/>
      <c r="CT241" s="2"/>
      <c r="CU241" s="2"/>
      <c r="CV241" s="2"/>
      <c r="CW241" s="2"/>
      <c r="CX241" s="2"/>
      <c r="CY241" s="2"/>
      <c r="CZ241" s="2"/>
      <c r="DA241" s="2"/>
      <c r="DB241" s="2"/>
      <c r="DC241" s="2"/>
      <c r="DD241" s="2"/>
      <c r="DE241" s="2"/>
      <c r="DF241" s="2"/>
      <c r="DG241" s="2"/>
      <c r="DH241" s="2"/>
      <c r="DI241" s="2"/>
      <c r="DJ241" s="2"/>
      <c r="DK241" s="2"/>
      <c r="DL241" s="2"/>
      <c r="DM241" s="2"/>
      <c r="DN241" s="2"/>
      <c r="DO241" s="2"/>
      <c r="DP241" s="2"/>
      <c r="DQ241" s="2"/>
      <c r="DR241" s="2"/>
      <c r="DS241" s="2"/>
      <c r="DT241" s="2"/>
      <c r="DU241" s="2"/>
      <c r="DV241" s="2"/>
      <c r="DW241" s="2"/>
      <c r="DX241" s="2"/>
      <c r="DY241" s="2"/>
      <c r="DZ241" s="2"/>
      <c r="EA241" s="2"/>
      <c r="EB241" s="2"/>
      <c r="EC241" s="2"/>
      <c r="ED241" s="2"/>
      <c r="EE241" s="2"/>
      <c r="EF241" s="2"/>
      <c r="EG241" s="2"/>
      <c r="EH241" s="2"/>
      <c r="EI241" s="2"/>
      <c r="EJ241" s="2"/>
      <c r="EK241" s="2"/>
      <c r="EL241" s="2"/>
      <c r="EM241" s="2"/>
      <c r="EN241" s="2"/>
      <c r="EO241" s="2"/>
      <c r="EP241" s="2"/>
      <c r="EQ241" s="2"/>
      <c r="ER241" s="2"/>
      <c r="ES241" s="2"/>
      <c r="ET241" s="2"/>
      <c r="EU241" s="2"/>
      <c r="EV241" s="2"/>
      <c r="EW241" s="2"/>
      <c r="EX241" s="2"/>
      <c r="EY241" s="2"/>
      <c r="EZ241" s="2"/>
      <c r="FA241" s="2"/>
      <c r="FB241" s="2"/>
      <c r="FC241" s="2"/>
      <c r="FD241" s="2"/>
      <c r="FE241" s="2"/>
      <c r="FF241" s="2"/>
      <c r="FG241" s="2"/>
      <c r="FH241" s="2"/>
      <c r="FI241" s="2"/>
      <c r="FJ241" s="2"/>
      <c r="FK241" s="2"/>
      <c r="FL241" s="2"/>
      <c r="FM241" s="2"/>
      <c r="FN241" s="2"/>
      <c r="FO241" s="2"/>
      <c r="FP241" s="2"/>
      <c r="FQ241" s="2"/>
      <c r="FR241" s="2"/>
      <c r="FS241" s="2"/>
      <c r="FT241" s="2"/>
      <c r="FU241" s="2"/>
      <c r="FV241" s="2"/>
      <c r="FW241" s="2"/>
      <c r="FX241" s="2"/>
      <c r="FY241" s="2"/>
      <c r="FZ241" s="2"/>
      <c r="GA241" s="2"/>
      <c r="GB241" s="2"/>
      <c r="GC241" s="2"/>
      <c r="GD241" s="2"/>
      <c r="GE241" s="2"/>
      <c r="GF241" s="2"/>
      <c r="GG241" s="2"/>
      <c r="GH241" s="2"/>
      <c r="GI241" s="2"/>
      <c r="GJ241" s="2"/>
      <c r="GK241" s="2"/>
      <c r="GL241" s="2"/>
      <c r="GM241" s="2"/>
      <c r="GN241" s="2"/>
      <c r="GO241" s="2"/>
      <c r="GP241" s="2"/>
      <c r="GQ241" s="2"/>
      <c r="GR241" s="2"/>
      <c r="GS241" s="2"/>
      <c r="GT241" s="2"/>
      <c r="GU241" s="2"/>
    </row>
    <row r="242" spans="86:203" ht="15">
      <c r="CH242" s="2"/>
      <c r="CM242" s="2"/>
      <c r="CN242" s="2"/>
      <c r="CO242" s="2"/>
      <c r="CP242" s="2"/>
      <c r="CQ242" s="2"/>
      <c r="CR242" s="2"/>
      <c r="CS242" s="2"/>
      <c r="CT242" s="2"/>
      <c r="CU242" s="2"/>
      <c r="CV242" s="2"/>
      <c r="CW242" s="2"/>
      <c r="CX242" s="2"/>
      <c r="CY242" s="2"/>
      <c r="CZ242" s="2"/>
      <c r="DA242" s="2"/>
      <c r="DB242" s="2"/>
      <c r="DC242" s="2"/>
      <c r="DD242" s="2"/>
      <c r="DE242" s="2"/>
      <c r="DF242" s="2"/>
      <c r="DG242" s="2"/>
      <c r="DH242" s="2"/>
      <c r="DI242" s="2"/>
      <c r="DJ242" s="2"/>
      <c r="DK242" s="2"/>
      <c r="DL242" s="2"/>
      <c r="DM242" s="2"/>
      <c r="DN242" s="2"/>
      <c r="DO242" s="2"/>
      <c r="DP242" s="2"/>
      <c r="DQ242" s="2"/>
      <c r="DR242" s="2"/>
      <c r="DS242" s="2"/>
      <c r="DT242" s="2"/>
      <c r="DU242" s="2"/>
      <c r="DV242" s="2"/>
      <c r="DW242" s="2"/>
      <c r="DX242" s="2"/>
      <c r="DY242" s="2"/>
      <c r="DZ242" s="2"/>
      <c r="EA242" s="2"/>
      <c r="EB242" s="2"/>
      <c r="EC242" s="2"/>
      <c r="ED242" s="2"/>
      <c r="EE242" s="2"/>
      <c r="EF242" s="2"/>
      <c r="EG242" s="2"/>
      <c r="EH242" s="2"/>
      <c r="EI242" s="2"/>
      <c r="EJ242" s="2"/>
      <c r="EK242" s="2"/>
      <c r="EL242" s="2"/>
      <c r="EM242" s="2"/>
      <c r="EN242" s="2"/>
      <c r="EO242" s="2"/>
      <c r="EP242" s="2"/>
      <c r="EQ242" s="2"/>
      <c r="ER242" s="2"/>
      <c r="ES242" s="2"/>
      <c r="ET242" s="2"/>
      <c r="EU242" s="2"/>
      <c r="EV242" s="2"/>
      <c r="EW242" s="2"/>
      <c r="EX242" s="2"/>
      <c r="EY242" s="2"/>
      <c r="EZ242" s="2"/>
      <c r="FA242" s="2"/>
      <c r="FB242" s="2"/>
      <c r="FC242" s="2"/>
      <c r="FD242" s="2"/>
      <c r="FE242" s="2"/>
      <c r="FF242" s="2"/>
      <c r="FG242" s="2"/>
      <c r="FH242" s="2"/>
      <c r="FI242" s="2"/>
      <c r="FJ242" s="2"/>
      <c r="FK242" s="2"/>
      <c r="FL242" s="2"/>
      <c r="FM242" s="2"/>
      <c r="FN242" s="2"/>
      <c r="FO242" s="2"/>
      <c r="FP242" s="2"/>
      <c r="FQ242" s="2"/>
      <c r="FR242" s="2"/>
      <c r="FS242" s="2"/>
      <c r="FT242" s="2"/>
      <c r="FU242" s="2"/>
      <c r="FV242" s="2"/>
      <c r="FW242" s="2"/>
      <c r="FX242" s="2"/>
      <c r="FY242" s="2"/>
      <c r="FZ242" s="2"/>
      <c r="GA242" s="2"/>
      <c r="GB242" s="2"/>
      <c r="GC242" s="2"/>
      <c r="GD242" s="2"/>
      <c r="GE242" s="2"/>
      <c r="GF242" s="2"/>
      <c r="GG242" s="2"/>
      <c r="GH242" s="2"/>
      <c r="GI242" s="2"/>
      <c r="GJ242" s="2"/>
      <c r="GK242" s="2"/>
      <c r="GL242" s="2"/>
      <c r="GM242" s="2"/>
      <c r="GN242" s="2"/>
      <c r="GO242" s="2"/>
      <c r="GP242" s="2"/>
      <c r="GQ242" s="2"/>
      <c r="GR242" s="2"/>
      <c r="GS242" s="2"/>
      <c r="GT242" s="2"/>
      <c r="GU242" s="2"/>
    </row>
    <row r="243" spans="86:203" ht="15">
      <c r="CH243" s="2"/>
      <c r="CM243" s="2"/>
      <c r="CN243" s="2"/>
      <c r="CO243" s="2"/>
      <c r="CP243" s="2"/>
      <c r="CQ243" s="2"/>
      <c r="CR243" s="2"/>
      <c r="CS243" s="2"/>
      <c r="CT243" s="2"/>
      <c r="CU243" s="2"/>
      <c r="CV243" s="2"/>
      <c r="CW243" s="2"/>
      <c r="CX243" s="2"/>
      <c r="CY243" s="2"/>
      <c r="CZ243" s="2"/>
      <c r="DA243" s="2"/>
      <c r="DB243" s="2"/>
      <c r="DC243" s="2"/>
      <c r="DD243" s="2"/>
      <c r="DE243" s="2"/>
      <c r="DF243" s="2"/>
      <c r="DG243" s="2"/>
      <c r="DH243" s="2"/>
      <c r="DI243" s="2"/>
      <c r="DJ243" s="2"/>
      <c r="DK243" s="2"/>
      <c r="DL243" s="2"/>
      <c r="DM243" s="2"/>
      <c r="DN243" s="2"/>
      <c r="DO243" s="2"/>
      <c r="DP243" s="2"/>
      <c r="DQ243" s="2"/>
      <c r="DR243" s="2"/>
      <c r="DS243" s="2"/>
      <c r="DT243" s="2"/>
      <c r="DU243" s="2"/>
      <c r="DV243" s="2"/>
      <c r="DW243" s="2"/>
      <c r="DX243" s="2"/>
      <c r="DY243" s="2"/>
      <c r="DZ243" s="2"/>
      <c r="EA243" s="2"/>
      <c r="EB243" s="2"/>
      <c r="EC243" s="2"/>
      <c r="ED243" s="2"/>
      <c r="EE243" s="2"/>
      <c r="EF243" s="2"/>
      <c r="EG243" s="2"/>
      <c r="EH243" s="2"/>
      <c r="EI243" s="2"/>
      <c r="EJ243" s="2"/>
      <c r="EK243" s="2"/>
      <c r="EL243" s="2"/>
      <c r="EM243" s="2"/>
      <c r="EN243" s="2"/>
      <c r="EO243" s="2"/>
      <c r="EP243" s="2"/>
      <c r="EQ243" s="2"/>
      <c r="ER243" s="2"/>
      <c r="ES243" s="2"/>
      <c r="ET243" s="2"/>
      <c r="EU243" s="2"/>
      <c r="EV243" s="2"/>
      <c r="EW243" s="2"/>
      <c r="EX243" s="2"/>
      <c r="EY243" s="2"/>
      <c r="EZ243" s="2"/>
      <c r="FA243" s="2"/>
      <c r="FB243" s="2"/>
      <c r="FC243" s="2"/>
      <c r="FD243" s="2"/>
      <c r="FE243" s="2"/>
      <c r="FF243" s="2"/>
      <c r="FG243" s="2"/>
      <c r="FH243" s="2"/>
      <c r="FI243" s="2"/>
      <c r="FJ243" s="2"/>
      <c r="FK243" s="2"/>
      <c r="FL243" s="2"/>
      <c r="FM243" s="2"/>
      <c r="FN243" s="2"/>
      <c r="FO243" s="2"/>
      <c r="FP243" s="2"/>
      <c r="FQ243" s="2"/>
      <c r="FR243" s="2"/>
      <c r="FS243" s="2"/>
      <c r="FT243" s="2"/>
      <c r="FU243" s="2"/>
      <c r="FV243" s="2"/>
      <c r="FW243" s="2"/>
      <c r="FX243" s="2"/>
      <c r="FY243" s="2"/>
      <c r="FZ243" s="2"/>
      <c r="GA243" s="2"/>
      <c r="GB243" s="2"/>
      <c r="GC243" s="2"/>
      <c r="GD243" s="2"/>
      <c r="GE243" s="2"/>
      <c r="GF243" s="2"/>
      <c r="GG243" s="2"/>
      <c r="GH243" s="2"/>
      <c r="GI243" s="2"/>
      <c r="GJ243" s="2"/>
      <c r="GK243" s="2"/>
      <c r="GL243" s="2"/>
      <c r="GM243" s="2"/>
      <c r="GN243" s="2"/>
      <c r="GO243" s="2"/>
      <c r="GP243" s="2"/>
      <c r="GQ243" s="2"/>
      <c r="GR243" s="2"/>
      <c r="GS243" s="2"/>
      <c r="GT243" s="2"/>
      <c r="GU243" s="2"/>
    </row>
    <row r="244" spans="86:203" ht="15">
      <c r="CH244" s="2"/>
      <c r="CM244" s="2"/>
      <c r="CN244" s="2"/>
      <c r="CO244" s="2"/>
      <c r="CP244" s="2"/>
      <c r="CQ244" s="2"/>
      <c r="CR244" s="2"/>
      <c r="CS244" s="2"/>
      <c r="CT244" s="2"/>
      <c r="CU244" s="2"/>
      <c r="CV244" s="2"/>
      <c r="CW244" s="2"/>
      <c r="CX244" s="2"/>
      <c r="CY244" s="2"/>
      <c r="CZ244" s="2"/>
      <c r="DA244" s="2"/>
      <c r="DB244" s="2"/>
      <c r="DC244" s="2"/>
      <c r="DD244" s="2"/>
      <c r="DE244" s="2"/>
      <c r="DF244" s="2"/>
      <c r="DG244" s="2"/>
      <c r="DH244" s="2"/>
      <c r="DI244" s="2"/>
      <c r="DJ244" s="2"/>
      <c r="DK244" s="2"/>
      <c r="DL244" s="2"/>
      <c r="DM244" s="2"/>
      <c r="DN244" s="2"/>
      <c r="DO244" s="2"/>
      <c r="DP244" s="2"/>
      <c r="DQ244" s="2"/>
      <c r="DR244" s="2"/>
      <c r="DS244" s="2"/>
      <c r="DT244" s="2"/>
      <c r="DU244" s="2"/>
      <c r="DV244" s="2"/>
      <c r="DW244" s="2"/>
      <c r="DX244" s="2"/>
      <c r="DY244" s="2"/>
      <c r="DZ244" s="2"/>
      <c r="EA244" s="2"/>
      <c r="EB244" s="2"/>
      <c r="EC244" s="2"/>
      <c r="ED244" s="2"/>
      <c r="EE244" s="2"/>
      <c r="EF244" s="2"/>
      <c r="EG244" s="2"/>
      <c r="EH244" s="2"/>
      <c r="EI244" s="2"/>
      <c r="EJ244" s="2"/>
      <c r="EK244" s="2"/>
      <c r="EL244" s="2"/>
      <c r="EM244" s="2"/>
      <c r="EN244" s="2"/>
      <c r="EO244" s="2"/>
      <c r="EP244" s="2"/>
      <c r="EQ244" s="2"/>
      <c r="ER244" s="2"/>
      <c r="ES244" s="2"/>
      <c r="ET244" s="2"/>
      <c r="EU244" s="2"/>
      <c r="EV244" s="2"/>
      <c r="EW244" s="2"/>
      <c r="EX244" s="2"/>
      <c r="EY244" s="2"/>
      <c r="EZ244" s="2"/>
      <c r="FA244" s="2"/>
      <c r="FB244" s="2"/>
      <c r="FC244" s="2"/>
      <c r="FD244" s="2"/>
      <c r="FE244" s="2"/>
      <c r="FF244" s="2"/>
      <c r="FG244" s="2"/>
      <c r="FH244" s="2"/>
      <c r="FI244" s="2"/>
      <c r="FJ244" s="2"/>
      <c r="FK244" s="2"/>
      <c r="FL244" s="2"/>
      <c r="FM244" s="2"/>
      <c r="FN244" s="2"/>
      <c r="FO244" s="2"/>
      <c r="FP244" s="2"/>
      <c r="FQ244" s="2"/>
      <c r="FR244" s="2"/>
      <c r="FS244" s="2"/>
      <c r="FT244" s="2"/>
      <c r="FU244" s="2"/>
      <c r="FV244" s="2"/>
      <c r="FW244" s="2"/>
      <c r="FX244" s="2"/>
      <c r="FY244" s="2"/>
      <c r="FZ244" s="2"/>
      <c r="GA244" s="2"/>
      <c r="GB244" s="2"/>
      <c r="GC244" s="2"/>
      <c r="GD244" s="2"/>
      <c r="GE244" s="2"/>
      <c r="GF244" s="2"/>
      <c r="GG244" s="2"/>
      <c r="GH244" s="2"/>
      <c r="GI244" s="2"/>
      <c r="GJ244" s="2"/>
      <c r="GK244" s="2"/>
      <c r="GL244" s="2"/>
      <c r="GM244" s="2"/>
      <c r="GN244" s="2"/>
      <c r="GO244" s="2"/>
      <c r="GP244" s="2"/>
      <c r="GQ244" s="2"/>
      <c r="GR244" s="2"/>
      <c r="GS244" s="2"/>
      <c r="GT244" s="2"/>
      <c r="GU244" s="2"/>
    </row>
    <row r="245" spans="86:203" ht="15">
      <c r="CH245" s="2"/>
      <c r="CM245" s="2"/>
      <c r="CN245" s="2"/>
      <c r="CO245" s="2"/>
      <c r="CP245" s="2"/>
      <c r="CQ245" s="2"/>
      <c r="CR245" s="2"/>
      <c r="CS245" s="2"/>
      <c r="CT245" s="2"/>
      <c r="CU245" s="2"/>
      <c r="CV245" s="2"/>
      <c r="CW245" s="2"/>
      <c r="CX245" s="2"/>
      <c r="CY245" s="2"/>
      <c r="CZ245" s="2"/>
      <c r="DA245" s="2"/>
      <c r="DB245" s="2"/>
      <c r="DC245" s="2"/>
      <c r="DD245" s="2"/>
      <c r="DE245" s="2"/>
      <c r="DF245" s="2"/>
      <c r="DG245" s="2"/>
      <c r="DH245" s="2"/>
      <c r="DI245" s="2"/>
      <c r="DJ245" s="2"/>
      <c r="DK245" s="2"/>
      <c r="DL245" s="2"/>
      <c r="DM245" s="2"/>
      <c r="DN245" s="2"/>
      <c r="DO245" s="2"/>
      <c r="DP245" s="2"/>
      <c r="DQ245" s="2"/>
      <c r="DR245" s="2"/>
      <c r="DS245" s="2"/>
      <c r="DT245" s="2"/>
      <c r="DU245" s="2"/>
      <c r="DV245" s="2"/>
      <c r="DW245" s="2"/>
      <c r="DX245" s="2"/>
      <c r="DY245" s="2"/>
      <c r="DZ245" s="2"/>
      <c r="EA245" s="2"/>
      <c r="EB245" s="2"/>
      <c r="EC245" s="2"/>
      <c r="ED245" s="2"/>
      <c r="EE245" s="2"/>
      <c r="EF245" s="2"/>
      <c r="EG245" s="2"/>
      <c r="EH245" s="2"/>
      <c r="EI245" s="2"/>
      <c r="EJ245" s="2"/>
      <c r="EK245" s="2"/>
      <c r="EL245" s="2"/>
      <c r="EM245" s="2"/>
      <c r="EN245" s="2"/>
      <c r="EO245" s="2"/>
      <c r="EP245" s="2"/>
      <c r="EQ245" s="2"/>
      <c r="ER245" s="2"/>
      <c r="ES245" s="2"/>
      <c r="ET245" s="2"/>
      <c r="EU245" s="2"/>
      <c r="EV245" s="2"/>
      <c r="EW245" s="2"/>
      <c r="EX245" s="2"/>
      <c r="EY245" s="2"/>
      <c r="EZ245" s="2"/>
      <c r="FA245" s="2"/>
      <c r="FB245" s="2"/>
      <c r="FC245" s="2"/>
      <c r="FD245" s="2"/>
      <c r="FE245" s="2"/>
      <c r="FF245" s="2"/>
      <c r="FG245" s="2"/>
      <c r="FH245" s="2"/>
      <c r="FI245" s="2"/>
      <c r="FJ245" s="2"/>
      <c r="FK245" s="2"/>
      <c r="FL245" s="2"/>
      <c r="FM245" s="2"/>
      <c r="FN245" s="2"/>
      <c r="FO245" s="2"/>
      <c r="FP245" s="2"/>
      <c r="FQ245" s="2"/>
      <c r="FR245" s="2"/>
      <c r="FS245" s="2"/>
      <c r="FT245" s="2"/>
      <c r="FU245" s="2"/>
      <c r="FV245" s="2"/>
      <c r="FW245" s="2"/>
      <c r="FX245" s="2"/>
      <c r="FY245" s="2"/>
      <c r="FZ245" s="2"/>
      <c r="GA245" s="2"/>
      <c r="GB245" s="2"/>
      <c r="GC245" s="2"/>
      <c r="GD245" s="2"/>
      <c r="GE245" s="2"/>
      <c r="GF245" s="2"/>
      <c r="GG245" s="2"/>
      <c r="GH245" s="2"/>
      <c r="GI245" s="2"/>
      <c r="GJ245" s="2"/>
      <c r="GK245" s="2"/>
      <c r="GL245" s="2"/>
      <c r="GM245" s="2"/>
      <c r="GN245" s="2"/>
      <c r="GO245" s="2"/>
      <c r="GP245" s="2"/>
      <c r="GQ245" s="2"/>
      <c r="GR245" s="2"/>
      <c r="GS245" s="2"/>
      <c r="GT245" s="2"/>
      <c r="GU245" s="2"/>
    </row>
    <row r="246" spans="86:203" ht="15">
      <c r="CH246" s="2"/>
      <c r="CM246" s="2"/>
      <c r="CN246" s="2"/>
      <c r="CO246" s="2"/>
      <c r="CP246" s="2"/>
      <c r="CQ246" s="2"/>
      <c r="CR246" s="2"/>
      <c r="CS246" s="2"/>
      <c r="CT246" s="2"/>
      <c r="CU246" s="2"/>
      <c r="CV246" s="2"/>
      <c r="CW246" s="2"/>
      <c r="CX246" s="2"/>
      <c r="CY246" s="2"/>
      <c r="CZ246" s="2"/>
      <c r="DA246" s="2"/>
      <c r="DB246" s="2"/>
      <c r="DC246" s="2"/>
      <c r="DD246" s="2"/>
      <c r="DE246" s="2"/>
      <c r="DF246" s="2"/>
      <c r="DG246" s="2"/>
      <c r="DH246" s="2"/>
      <c r="DI246" s="2"/>
      <c r="DJ246" s="2"/>
      <c r="DK246" s="2"/>
      <c r="DL246" s="2"/>
      <c r="DM246" s="2"/>
      <c r="DN246" s="2"/>
      <c r="DO246" s="2"/>
      <c r="DP246" s="2"/>
      <c r="DQ246" s="2"/>
      <c r="DR246" s="2"/>
      <c r="DS246" s="2"/>
      <c r="DT246" s="2"/>
      <c r="DU246" s="2"/>
      <c r="DV246" s="2"/>
      <c r="DW246" s="2"/>
      <c r="DX246" s="2"/>
      <c r="DY246" s="2"/>
      <c r="DZ246" s="2"/>
      <c r="EA246" s="2"/>
      <c r="EB246" s="2"/>
      <c r="EC246" s="2"/>
      <c r="ED246" s="2"/>
      <c r="EE246" s="2"/>
      <c r="EF246" s="2"/>
      <c r="EG246" s="2"/>
      <c r="EH246" s="2"/>
      <c r="EI246" s="2"/>
      <c r="EJ246" s="2"/>
      <c r="EK246" s="2"/>
      <c r="EL246" s="2"/>
      <c r="EM246" s="2"/>
      <c r="EN246" s="2"/>
      <c r="EO246" s="2"/>
      <c r="EP246" s="2"/>
      <c r="EQ246" s="2"/>
      <c r="ER246" s="2"/>
      <c r="ES246" s="2"/>
      <c r="ET246" s="2"/>
      <c r="EU246" s="2"/>
      <c r="EV246" s="2"/>
      <c r="EW246" s="2"/>
      <c r="EX246" s="2"/>
      <c r="EY246" s="2"/>
      <c r="EZ246" s="2"/>
      <c r="FA246" s="2"/>
      <c r="FB246" s="2"/>
      <c r="FC246" s="2"/>
      <c r="FD246" s="2"/>
      <c r="FE246" s="2"/>
      <c r="FF246" s="2"/>
      <c r="FG246" s="2"/>
      <c r="FH246" s="2"/>
      <c r="FI246" s="2"/>
      <c r="FJ246" s="2"/>
      <c r="FK246" s="2"/>
      <c r="FL246" s="2"/>
      <c r="FM246" s="2"/>
      <c r="FN246" s="2"/>
      <c r="FO246" s="2"/>
      <c r="FP246" s="2"/>
      <c r="FQ246" s="2"/>
      <c r="FR246" s="2"/>
      <c r="FS246" s="2"/>
      <c r="FT246" s="2"/>
      <c r="FU246" s="2"/>
      <c r="FV246" s="2"/>
      <c r="FW246" s="2"/>
      <c r="FX246" s="2"/>
      <c r="FY246" s="2"/>
      <c r="FZ246" s="2"/>
      <c r="GA246" s="2"/>
      <c r="GB246" s="2"/>
      <c r="GC246" s="2"/>
      <c r="GD246" s="2"/>
      <c r="GE246" s="2"/>
      <c r="GF246" s="2"/>
      <c r="GG246" s="2"/>
      <c r="GH246" s="2"/>
      <c r="GI246" s="2"/>
      <c r="GJ246" s="2"/>
      <c r="GK246" s="2"/>
      <c r="GL246" s="2"/>
      <c r="GM246" s="2"/>
      <c r="GN246" s="2"/>
      <c r="GO246" s="2"/>
      <c r="GP246" s="2"/>
      <c r="GQ246" s="2"/>
      <c r="GR246" s="2"/>
      <c r="GS246" s="2"/>
      <c r="GT246" s="2"/>
      <c r="GU246" s="2"/>
    </row>
    <row r="247" spans="86:203" ht="15">
      <c r="CH247" s="2"/>
      <c r="CM247" s="2"/>
      <c r="CN247" s="2"/>
      <c r="CO247" s="2"/>
      <c r="CP247" s="2"/>
      <c r="CQ247" s="2"/>
      <c r="CR247" s="2"/>
      <c r="CS247" s="2"/>
      <c r="CT247" s="2"/>
      <c r="CU247" s="2"/>
      <c r="CV247" s="2"/>
      <c r="CW247" s="2"/>
      <c r="CX247" s="2"/>
      <c r="CY247" s="2"/>
      <c r="CZ247" s="2"/>
      <c r="DA247" s="2"/>
      <c r="DB247" s="2"/>
      <c r="DC247" s="2"/>
      <c r="DD247" s="2"/>
      <c r="DE247" s="2"/>
      <c r="DF247" s="2"/>
      <c r="DG247" s="2"/>
      <c r="DH247" s="2"/>
      <c r="DI247" s="2"/>
      <c r="DJ247" s="2"/>
      <c r="DK247" s="2"/>
      <c r="DL247" s="2"/>
      <c r="DM247" s="2"/>
      <c r="DN247" s="2"/>
      <c r="DO247" s="2"/>
      <c r="DP247" s="2"/>
      <c r="DQ247" s="2"/>
      <c r="DR247" s="2"/>
      <c r="DS247" s="2"/>
      <c r="DT247" s="2"/>
      <c r="DU247" s="2"/>
      <c r="DV247" s="2"/>
      <c r="DW247" s="2"/>
      <c r="DX247" s="2"/>
      <c r="DY247" s="2"/>
      <c r="DZ247" s="2"/>
      <c r="EA247" s="2"/>
      <c r="EB247" s="2"/>
      <c r="EC247" s="2"/>
      <c r="ED247" s="2"/>
      <c r="EE247" s="2"/>
      <c r="EF247" s="2"/>
      <c r="EG247" s="2"/>
      <c r="EH247" s="2"/>
      <c r="EI247" s="2"/>
      <c r="EJ247" s="2"/>
      <c r="EK247" s="2"/>
      <c r="EL247" s="2"/>
      <c r="EM247" s="2"/>
      <c r="EN247" s="2"/>
      <c r="EO247" s="2"/>
      <c r="EP247" s="2"/>
      <c r="EQ247" s="2"/>
      <c r="ER247" s="2"/>
      <c r="ES247" s="2"/>
      <c r="ET247" s="2"/>
      <c r="EU247" s="2"/>
      <c r="EV247" s="2"/>
      <c r="EW247" s="2"/>
      <c r="EX247" s="2"/>
      <c r="EY247" s="2"/>
      <c r="EZ247" s="2"/>
      <c r="FA247" s="2"/>
      <c r="FB247" s="2"/>
      <c r="FC247" s="2"/>
      <c r="FD247" s="2"/>
      <c r="FE247" s="2"/>
      <c r="FF247" s="2"/>
      <c r="FG247" s="2"/>
      <c r="FH247" s="2"/>
      <c r="FI247" s="2"/>
      <c r="FJ247" s="2"/>
      <c r="FK247" s="2"/>
      <c r="FL247" s="2"/>
      <c r="FM247" s="2"/>
      <c r="FN247" s="2"/>
      <c r="FO247" s="2"/>
      <c r="FP247" s="2"/>
      <c r="FQ247" s="2"/>
      <c r="FR247" s="2"/>
      <c r="FS247" s="2"/>
      <c r="FT247" s="2"/>
      <c r="FU247" s="2"/>
      <c r="FV247" s="2"/>
      <c r="FW247" s="2"/>
      <c r="FX247" s="2"/>
      <c r="FY247" s="2"/>
      <c r="FZ247" s="2"/>
      <c r="GA247" s="2"/>
      <c r="GB247" s="2"/>
      <c r="GC247" s="2"/>
      <c r="GD247" s="2"/>
      <c r="GE247" s="2"/>
      <c r="GF247" s="2"/>
      <c r="GG247" s="2"/>
      <c r="GH247" s="2"/>
      <c r="GI247" s="2"/>
      <c r="GJ247" s="2"/>
      <c r="GK247" s="2"/>
      <c r="GL247" s="2"/>
      <c r="GM247" s="2"/>
      <c r="GN247" s="2"/>
      <c r="GO247" s="2"/>
      <c r="GP247" s="2"/>
      <c r="GQ247" s="2"/>
      <c r="GR247" s="2"/>
      <c r="GS247" s="2"/>
      <c r="GT247" s="2"/>
      <c r="GU247" s="2"/>
    </row>
    <row r="248" spans="86:203" ht="15">
      <c r="CH248" s="2"/>
      <c r="CM248" s="2"/>
      <c r="CN248" s="2"/>
      <c r="CO248" s="2"/>
      <c r="CP248" s="2"/>
      <c r="CQ248" s="2"/>
      <c r="CR248" s="2"/>
      <c r="CS248" s="2"/>
      <c r="CT248" s="2"/>
      <c r="CU248" s="2"/>
      <c r="CV248" s="2"/>
      <c r="CW248" s="2"/>
      <c r="CX248" s="2"/>
      <c r="CY248" s="2"/>
      <c r="CZ248" s="2"/>
      <c r="DA248" s="2"/>
      <c r="DB248" s="2"/>
      <c r="DC248" s="2"/>
      <c r="DD248" s="2"/>
      <c r="DE248" s="2"/>
      <c r="DF248" s="2"/>
      <c r="DG248" s="2"/>
      <c r="DH248" s="2"/>
      <c r="DI248" s="2"/>
      <c r="DJ248" s="2"/>
      <c r="DK248" s="2"/>
      <c r="DL248" s="2"/>
      <c r="DM248" s="2"/>
      <c r="DN248" s="2"/>
      <c r="DO248" s="2"/>
      <c r="DP248" s="2"/>
      <c r="DQ248" s="2"/>
      <c r="DR248" s="2"/>
      <c r="DS248" s="2"/>
      <c r="DT248" s="2"/>
      <c r="DU248" s="2"/>
      <c r="DV248" s="2"/>
      <c r="DW248" s="2"/>
      <c r="DX248" s="2"/>
      <c r="DY248" s="2"/>
      <c r="DZ248" s="2"/>
      <c r="EA248" s="2"/>
      <c r="EB248" s="2"/>
      <c r="EC248" s="2"/>
      <c r="ED248" s="2"/>
      <c r="EE248" s="2"/>
      <c r="EF248" s="2"/>
      <c r="EG248" s="2"/>
      <c r="EH248" s="2"/>
      <c r="EI248" s="2"/>
      <c r="EJ248" s="2"/>
      <c r="EK248" s="2"/>
      <c r="EL248" s="2"/>
      <c r="EM248" s="2"/>
      <c r="EN248" s="2"/>
      <c r="EO248" s="2"/>
      <c r="EP248" s="2"/>
      <c r="EQ248" s="2"/>
      <c r="ER248" s="2"/>
      <c r="ES248" s="2"/>
      <c r="ET248" s="2"/>
      <c r="EU248" s="2"/>
      <c r="EV248" s="2"/>
      <c r="EW248" s="2"/>
      <c r="EX248" s="2"/>
      <c r="EY248" s="2"/>
      <c r="EZ248" s="2"/>
      <c r="FA248" s="2"/>
      <c r="FB248" s="2"/>
      <c r="FC248" s="2"/>
      <c r="FD248" s="2"/>
      <c r="FE248" s="2"/>
      <c r="FF248" s="2"/>
      <c r="FG248" s="2"/>
      <c r="FH248" s="2"/>
      <c r="FI248" s="2"/>
      <c r="FJ248" s="2"/>
      <c r="FK248" s="2"/>
      <c r="FL248" s="2"/>
      <c r="FM248" s="2"/>
      <c r="FN248" s="2"/>
      <c r="FO248" s="2"/>
      <c r="FP248" s="2"/>
      <c r="FQ248" s="2"/>
      <c r="FR248" s="2"/>
      <c r="FS248" s="2"/>
      <c r="FT248" s="2"/>
      <c r="FU248" s="2"/>
      <c r="FV248" s="2"/>
      <c r="FW248" s="2"/>
      <c r="FX248" s="2"/>
      <c r="FY248" s="2"/>
      <c r="FZ248" s="2"/>
      <c r="GA248" s="2"/>
      <c r="GB248" s="2"/>
      <c r="GC248" s="2"/>
      <c r="GD248" s="2"/>
      <c r="GE248" s="2"/>
      <c r="GF248" s="2"/>
      <c r="GG248" s="2"/>
      <c r="GH248" s="2"/>
      <c r="GI248" s="2"/>
      <c r="GJ248" s="2"/>
      <c r="GK248" s="2"/>
      <c r="GL248" s="2"/>
      <c r="GM248" s="2"/>
      <c r="GN248" s="2"/>
      <c r="GO248" s="2"/>
      <c r="GP248" s="2"/>
      <c r="GQ248" s="2"/>
      <c r="GR248" s="2"/>
      <c r="GS248" s="2"/>
      <c r="GT248" s="2"/>
      <c r="GU248" s="2"/>
    </row>
    <row r="249" spans="86:203" ht="15">
      <c r="CH249" s="2"/>
      <c r="CM249" s="2"/>
      <c r="CN249" s="2"/>
      <c r="CO249" s="2"/>
      <c r="CP249" s="2"/>
      <c r="CQ249" s="2"/>
      <c r="CR249" s="2"/>
      <c r="CS249" s="2"/>
      <c r="CT249" s="2"/>
      <c r="CU249" s="2"/>
      <c r="CV249" s="2"/>
      <c r="CW249" s="2"/>
      <c r="CX249" s="2"/>
      <c r="CY249" s="2"/>
      <c r="CZ249" s="2"/>
      <c r="DA249" s="2"/>
      <c r="DB249" s="2"/>
      <c r="DC249" s="2"/>
      <c r="DD249" s="2"/>
      <c r="DE249" s="2"/>
      <c r="DF249" s="2"/>
      <c r="DG249" s="2"/>
      <c r="DH249" s="2"/>
      <c r="DI249" s="2"/>
      <c r="DJ249" s="2"/>
      <c r="DK249" s="2"/>
      <c r="DL249" s="2"/>
      <c r="DM249" s="2"/>
      <c r="DN249" s="2"/>
      <c r="DO249" s="2"/>
      <c r="DP249" s="2"/>
      <c r="DQ249" s="2"/>
      <c r="DR249" s="2"/>
      <c r="DS249" s="2"/>
      <c r="DT249" s="2"/>
      <c r="DU249" s="2"/>
      <c r="DV249" s="2"/>
      <c r="DW249" s="2"/>
      <c r="DX249" s="2"/>
      <c r="DY249" s="2"/>
      <c r="DZ249" s="2"/>
      <c r="EA249" s="2"/>
      <c r="EB249" s="2"/>
      <c r="EC249" s="2"/>
      <c r="ED249" s="2"/>
      <c r="EE249" s="2"/>
      <c r="EF249" s="2"/>
      <c r="EG249" s="2"/>
      <c r="EH249" s="2"/>
      <c r="EI249" s="2"/>
      <c r="EJ249" s="2"/>
      <c r="EK249" s="2"/>
      <c r="EL249" s="2"/>
      <c r="EM249" s="2"/>
      <c r="EN249" s="2"/>
      <c r="EO249" s="2"/>
      <c r="EP249" s="2"/>
      <c r="EQ249" s="2"/>
      <c r="ER249" s="2"/>
      <c r="ES249" s="2"/>
      <c r="ET249" s="2"/>
      <c r="EU249" s="2"/>
      <c r="EV249" s="2"/>
      <c r="EW249" s="2"/>
      <c r="EX249" s="2"/>
      <c r="EY249" s="2"/>
      <c r="EZ249" s="2"/>
      <c r="FA249" s="2"/>
      <c r="FB249" s="2"/>
      <c r="FC249" s="2"/>
      <c r="FD249" s="2"/>
      <c r="FE249" s="2"/>
      <c r="FF249" s="2"/>
      <c r="FG249" s="2"/>
      <c r="FH249" s="2"/>
      <c r="FI249" s="2"/>
      <c r="FJ249" s="2"/>
      <c r="FK249" s="2"/>
      <c r="FL249" s="2"/>
      <c r="FM249" s="2"/>
      <c r="FN249" s="2"/>
      <c r="FO249" s="2"/>
      <c r="FP249" s="2"/>
      <c r="FQ249" s="2"/>
      <c r="FR249" s="2"/>
      <c r="FS249" s="2"/>
      <c r="FT249" s="2"/>
      <c r="FU249" s="2"/>
      <c r="FV249" s="2"/>
      <c r="FW249" s="2"/>
      <c r="FX249" s="2"/>
      <c r="FY249" s="2"/>
      <c r="FZ249" s="2"/>
      <c r="GA249" s="2"/>
      <c r="GB249" s="2"/>
      <c r="GC249" s="2"/>
      <c r="GD249" s="2"/>
      <c r="GE249" s="2"/>
      <c r="GF249" s="2"/>
      <c r="GG249" s="2"/>
      <c r="GH249" s="2"/>
      <c r="GI249" s="2"/>
      <c r="GJ249" s="2"/>
      <c r="GK249" s="2"/>
      <c r="GL249" s="2"/>
      <c r="GM249" s="2"/>
      <c r="GN249" s="2"/>
      <c r="GO249" s="2"/>
      <c r="GP249" s="2"/>
      <c r="GQ249" s="2"/>
      <c r="GR249" s="2"/>
      <c r="GS249" s="2"/>
      <c r="GT249" s="2"/>
      <c r="GU249" s="2"/>
    </row>
    <row r="250" spans="86:203" ht="15">
      <c r="CH250" s="2"/>
      <c r="CM250" s="2"/>
      <c r="CN250" s="2"/>
      <c r="CO250" s="2"/>
      <c r="CP250" s="2"/>
      <c r="CQ250" s="2"/>
      <c r="CR250" s="2"/>
      <c r="CS250" s="2"/>
      <c r="CT250" s="2"/>
      <c r="CU250" s="2"/>
      <c r="CV250" s="2"/>
      <c r="CW250" s="2"/>
      <c r="CX250" s="2"/>
      <c r="CY250" s="2"/>
      <c r="CZ250" s="2"/>
      <c r="DA250" s="2"/>
      <c r="DB250" s="2"/>
      <c r="DC250" s="2"/>
      <c r="DD250" s="2"/>
      <c r="DE250" s="2"/>
      <c r="DF250" s="2"/>
      <c r="DG250" s="2"/>
      <c r="DH250" s="2"/>
      <c r="DI250" s="2"/>
      <c r="DJ250" s="2"/>
      <c r="DK250" s="2"/>
      <c r="DL250" s="2"/>
      <c r="DM250" s="2"/>
      <c r="DN250" s="2"/>
      <c r="DO250" s="2"/>
      <c r="DP250" s="2"/>
      <c r="DQ250" s="2"/>
      <c r="DR250" s="2"/>
      <c r="DS250" s="2"/>
      <c r="DT250" s="2"/>
      <c r="DU250" s="2"/>
      <c r="DV250" s="2"/>
      <c r="DW250" s="2"/>
      <c r="DX250" s="2"/>
      <c r="DY250" s="2"/>
      <c r="DZ250" s="2"/>
      <c r="EA250" s="2"/>
      <c r="EB250" s="2"/>
      <c r="EC250" s="2"/>
      <c r="ED250" s="2"/>
      <c r="EE250" s="2"/>
      <c r="EF250" s="2"/>
      <c r="EG250" s="2"/>
      <c r="EH250" s="2"/>
      <c r="EI250" s="2"/>
      <c r="EJ250" s="2"/>
      <c r="EK250" s="2"/>
      <c r="EL250" s="2"/>
      <c r="EM250" s="2"/>
      <c r="EN250" s="2"/>
      <c r="EO250" s="2"/>
      <c r="EP250" s="2"/>
      <c r="EQ250" s="2"/>
      <c r="ER250" s="2"/>
      <c r="ES250" s="2"/>
      <c r="ET250" s="2"/>
      <c r="EU250" s="2"/>
      <c r="EV250" s="2"/>
      <c r="EW250" s="2"/>
      <c r="EX250" s="2"/>
      <c r="EY250" s="2"/>
      <c r="EZ250" s="2"/>
      <c r="FA250" s="2"/>
      <c r="FB250" s="2"/>
      <c r="FC250" s="2"/>
      <c r="FD250" s="2"/>
      <c r="FE250" s="2"/>
      <c r="FF250" s="2"/>
      <c r="FG250" s="2"/>
      <c r="FH250" s="2"/>
      <c r="FI250" s="2"/>
      <c r="FJ250" s="2"/>
      <c r="FK250" s="2"/>
      <c r="FL250" s="2"/>
      <c r="FM250" s="2"/>
      <c r="FN250" s="2"/>
      <c r="FO250" s="2"/>
      <c r="FP250" s="2"/>
      <c r="FQ250" s="2"/>
      <c r="FR250" s="2"/>
      <c r="FS250" s="2"/>
      <c r="FT250" s="2"/>
      <c r="FU250" s="2"/>
      <c r="FV250" s="2"/>
      <c r="FW250" s="2"/>
      <c r="FX250" s="2"/>
      <c r="FY250" s="2"/>
      <c r="FZ250" s="2"/>
      <c r="GA250" s="2"/>
      <c r="GB250" s="2"/>
      <c r="GC250" s="2"/>
      <c r="GD250" s="2"/>
      <c r="GE250" s="2"/>
      <c r="GF250" s="2"/>
      <c r="GG250" s="2"/>
      <c r="GH250" s="2"/>
      <c r="GI250" s="2"/>
      <c r="GJ250" s="2"/>
      <c r="GK250" s="2"/>
      <c r="GL250" s="2"/>
      <c r="GM250" s="2"/>
      <c r="GN250" s="2"/>
      <c r="GO250" s="2"/>
      <c r="GP250" s="2"/>
      <c r="GQ250" s="2"/>
      <c r="GR250" s="2"/>
      <c r="GS250" s="2"/>
      <c r="GT250" s="2"/>
      <c r="GU250" s="2"/>
    </row>
    <row r="251" spans="86:203" ht="15">
      <c r="CH251" s="2"/>
      <c r="CM251" s="2"/>
      <c r="CN251" s="2"/>
      <c r="CO251" s="2"/>
      <c r="CP251" s="2"/>
      <c r="CQ251" s="2"/>
      <c r="CR251" s="2"/>
      <c r="CS251" s="2"/>
      <c r="CT251" s="2"/>
      <c r="CU251" s="2"/>
      <c r="CV251" s="2"/>
      <c r="CW251" s="2"/>
      <c r="CX251" s="2"/>
      <c r="CY251" s="2"/>
      <c r="CZ251" s="2"/>
      <c r="DA251" s="2"/>
      <c r="DB251" s="2"/>
      <c r="DC251" s="2"/>
      <c r="DD251" s="2"/>
      <c r="DE251" s="2"/>
      <c r="DF251" s="2"/>
      <c r="DG251" s="2"/>
      <c r="DH251" s="2"/>
      <c r="DI251" s="2"/>
      <c r="DJ251" s="2"/>
      <c r="DK251" s="2"/>
      <c r="DL251" s="2"/>
      <c r="DM251" s="2"/>
      <c r="DN251" s="2"/>
      <c r="DO251" s="2"/>
      <c r="DP251" s="2"/>
      <c r="DQ251" s="2"/>
      <c r="DR251" s="2"/>
      <c r="DS251" s="2"/>
      <c r="DT251" s="2"/>
      <c r="DU251" s="2"/>
      <c r="DV251" s="2"/>
      <c r="DW251" s="2"/>
      <c r="DX251" s="2"/>
      <c r="DY251" s="2"/>
      <c r="DZ251" s="2"/>
      <c r="EA251" s="2"/>
      <c r="EB251" s="2"/>
      <c r="EC251" s="2"/>
      <c r="ED251" s="2"/>
      <c r="EE251" s="2"/>
      <c r="EF251" s="2"/>
      <c r="EG251" s="2"/>
      <c r="EH251" s="2"/>
      <c r="EI251" s="2"/>
      <c r="EJ251" s="2"/>
      <c r="EK251" s="2"/>
      <c r="EL251" s="2"/>
      <c r="EM251" s="2"/>
      <c r="EN251" s="2"/>
      <c r="EO251" s="2"/>
      <c r="EP251" s="2"/>
      <c r="EQ251" s="2"/>
      <c r="ER251" s="2"/>
      <c r="ES251" s="2"/>
      <c r="ET251" s="2"/>
      <c r="EU251" s="2"/>
      <c r="EV251" s="2"/>
      <c r="EW251" s="2"/>
      <c r="EX251" s="2"/>
      <c r="EY251" s="2"/>
      <c r="EZ251" s="2"/>
      <c r="FA251" s="2"/>
      <c r="FB251" s="2"/>
      <c r="FC251" s="2"/>
      <c r="FD251" s="2"/>
      <c r="FE251" s="2"/>
      <c r="FF251" s="2"/>
      <c r="FG251" s="2"/>
      <c r="FH251" s="2"/>
      <c r="FI251" s="2"/>
      <c r="FJ251" s="2"/>
      <c r="FK251" s="2"/>
      <c r="FL251" s="2"/>
      <c r="FM251" s="2"/>
      <c r="FN251" s="2"/>
      <c r="FO251" s="2"/>
      <c r="FP251" s="2"/>
      <c r="FQ251" s="2"/>
      <c r="FR251" s="2"/>
      <c r="FS251" s="2"/>
      <c r="FT251" s="2"/>
      <c r="FU251" s="2"/>
      <c r="FV251" s="2"/>
      <c r="FW251" s="2"/>
      <c r="FX251" s="2"/>
      <c r="FY251" s="2"/>
      <c r="FZ251" s="2"/>
      <c r="GA251" s="2"/>
      <c r="GB251" s="2"/>
      <c r="GC251" s="2"/>
      <c r="GD251" s="2"/>
      <c r="GE251" s="2"/>
      <c r="GF251" s="2"/>
      <c r="GG251" s="2"/>
      <c r="GH251" s="2"/>
      <c r="GI251" s="2"/>
      <c r="GJ251" s="2"/>
      <c r="GK251" s="2"/>
      <c r="GL251" s="2"/>
      <c r="GM251" s="2"/>
      <c r="GN251" s="2"/>
      <c r="GO251" s="2"/>
      <c r="GP251" s="2"/>
      <c r="GQ251" s="2"/>
      <c r="GR251" s="2"/>
      <c r="GS251" s="2"/>
      <c r="GT251" s="2"/>
      <c r="GU251" s="2"/>
    </row>
  </sheetData>
  <sheetProtection sheet="1" objects="1" scenarios="1"/>
  <mergeCells count="84">
    <mergeCell ref="A1:F1"/>
    <mergeCell ref="X1:AB1"/>
    <mergeCell ref="M6:M9"/>
    <mergeCell ref="N6:O9"/>
    <mergeCell ref="Q6:U6"/>
    <mergeCell ref="Q7:V7"/>
    <mergeCell ref="Q8:V8"/>
    <mergeCell ref="Q9:V9"/>
    <mergeCell ref="M16:N17"/>
    <mergeCell ref="O16:O17"/>
    <mergeCell ref="Q16:U16"/>
    <mergeCell ref="Q17:R17"/>
    <mergeCell ref="T17:U17"/>
    <mergeCell ref="M10:M12"/>
    <mergeCell ref="N10:O12"/>
    <mergeCell ref="Q10:U12"/>
    <mergeCell ref="V10:V12"/>
    <mergeCell ref="M14:V14"/>
    <mergeCell ref="M32:V32"/>
    <mergeCell ref="M18:N18"/>
    <mergeCell ref="Q18:U18"/>
    <mergeCell ref="CV19:CX19"/>
    <mergeCell ref="M22:U22"/>
    <mergeCell ref="M24:V24"/>
    <mergeCell ref="M26:U26"/>
    <mergeCell ref="M28:U28"/>
    <mergeCell ref="BB29:BD29"/>
    <mergeCell ref="M30:T30"/>
    <mergeCell ref="U30:V30"/>
    <mergeCell ref="Q41:U41"/>
    <mergeCell ref="M34:U34"/>
    <mergeCell ref="BB35:BD35"/>
    <mergeCell ref="M36:T36"/>
    <mergeCell ref="U36:V36"/>
    <mergeCell ref="BB36:BD36"/>
    <mergeCell ref="BB37:BD37"/>
    <mergeCell ref="M38:V38"/>
    <mergeCell ref="AU38:AX38"/>
    <mergeCell ref="M40:O40"/>
    <mergeCell ref="Q40:V40"/>
    <mergeCell ref="M52:Q52"/>
    <mergeCell ref="Q42:U42"/>
    <mergeCell ref="Q43:U43"/>
    <mergeCell ref="M44:N44"/>
    <mergeCell ref="Q44:U44"/>
    <mergeCell ref="M46:U46"/>
    <mergeCell ref="M48:V48"/>
    <mergeCell ref="M49:Q49"/>
    <mergeCell ref="AM49:AQ49"/>
    <mergeCell ref="M50:Q50"/>
    <mergeCell ref="M51:Q51"/>
    <mergeCell ref="AU51:AW51"/>
    <mergeCell ref="M53:T53"/>
    <mergeCell ref="U53:V53"/>
    <mergeCell ref="M55:Q55"/>
    <mergeCell ref="M56:Q56"/>
    <mergeCell ref="M58:Q58"/>
    <mergeCell ref="AH60:AI60"/>
    <mergeCell ref="M62:U62"/>
    <mergeCell ref="M63:O63"/>
    <mergeCell ref="Q63:V63"/>
    <mergeCell ref="M64:N64"/>
    <mergeCell ref="Q64:U64"/>
    <mergeCell ref="M60:U60"/>
    <mergeCell ref="BM71:BP71"/>
    <mergeCell ref="M65:N65"/>
    <mergeCell ref="Q65:U65"/>
    <mergeCell ref="M66:N66"/>
    <mergeCell ref="Q66:U66"/>
    <mergeCell ref="BO66:BR66"/>
    <mergeCell ref="M67:N67"/>
    <mergeCell ref="Q67:U67"/>
    <mergeCell ref="BM67:BP67"/>
    <mergeCell ref="M79:U79"/>
    <mergeCell ref="M68:N68"/>
    <mergeCell ref="Q68:U68"/>
    <mergeCell ref="M69:U69"/>
    <mergeCell ref="M70:U70"/>
    <mergeCell ref="M71:U71"/>
    <mergeCell ref="N72:U72"/>
    <mergeCell ref="M73:U73"/>
    <mergeCell ref="M74:U74"/>
    <mergeCell ref="M77:V77"/>
    <mergeCell ref="M78:V78"/>
  </mergeCells>
  <printOptions horizontalCentered="1"/>
  <pageMargins left="0.0393700787401575" right="0.0393700787401575" top="0" bottom="0" header="0.31496062992126" footer="0.31496062992126"/>
  <pageSetup cellComments="atEnd" fitToHeight="0" fitToWidth="0" horizontalDpi="600" verticalDpi="600" orientation="landscape" paperSize="9" scale="70"/>
  <drawing r:id="rId2"/>
  <legacy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DJN</dc:creator>
  <cp:keywords/>
  <dc:description/>
  <cp:lastModifiedBy>Jimmy LAMBERT-SAILER</cp:lastModifiedBy>
  <dcterms:created xsi:type="dcterms:W3CDTF">2020-01-28T16:56:30Z</dcterms:created>
  <dcterms:modified xsi:type="dcterms:W3CDTF">2020-02-04T11:59:37Z</dcterms:modified>
  <cp:category/>
  <cp:version/>
  <cp:contentType/>
  <cp:contentStatus/>
</cp:coreProperties>
</file>